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640" windowHeight="11760" tabRatio="689" activeTab="9"/>
  </bookViews>
  <sheets>
    <sheet name="Заполните_Список" sheetId="24" r:id="rId1"/>
    <sheet name="Справочник_МСУ_ОО_служебное" sheetId="15" r:id="rId2"/>
    <sheet name="Лист1" sheetId="25" state="hidden" r:id="rId3"/>
    <sheet name="1" sheetId="18" r:id="rId4"/>
    <sheet name="2_4_кл" sheetId="20" r:id="rId5"/>
    <sheet name="3_5-9_кл" sheetId="10" r:id="rId6"/>
    <sheet name="3_10-11_кл" sheetId="22" r:id="rId7"/>
    <sheet name="4" sheetId="14" r:id="rId8"/>
    <sheet name="5" sheetId="23" r:id="rId9"/>
    <sheet name="6" sheetId="7" r:id="rId10"/>
    <sheet name="Приз_Побед_69" sheetId="27" r:id="rId11"/>
    <sheet name="ЦИТ" sheetId="26" state="hidden" r:id="rId12"/>
    <sheet name="danet" sheetId="17" state="hidden" r:id="rId13"/>
    <sheet name="Лист2" sheetId="28" r:id="rId14"/>
  </sheets>
  <definedNames>
    <definedName name="_xlnm._FilterDatabase" localSheetId="0" hidden="1">Заполните_Список!$B$2:$AK$2</definedName>
    <definedName name="_xlnm._FilterDatabase" localSheetId="2" hidden="1">Лист1!$A$1:$D$485</definedName>
    <definedName name="astr">Заполните_Список!$O:$O</definedName>
    <definedName name="bio">Заполните_Список!$P:$P</definedName>
    <definedName name="chemistr">Заполните_Список!$AI:$AI</definedName>
    <definedName name="china">Заполните_Список!$W:$W</definedName>
    <definedName name="city">Заполните_Список!$J:$J</definedName>
    <definedName name="class">Справочник_МСУ_ОО_служебное!$J$1:$J$8</definedName>
    <definedName name="danet">Справочник_МСУ_ОО_служебное!$D$1</definedName>
    <definedName name="ecology">Заполните_Список!$AJ:$AJ</definedName>
    <definedName name="econom">Заполните_Список!$AK:$AK</definedName>
    <definedName name="engl">Заполните_Список!$N:$N</definedName>
    <definedName name="etap">Справочник_МСУ_ОО_служебное!$F$1:$F$3</definedName>
    <definedName name="fizra">Заполните_Список!$AG:$AG</definedName>
    <definedName name="fran">Заполните_Список!$AH:$AH</definedName>
    <definedName name="geo">Заполните_Список!$Q:$Q</definedName>
    <definedName name="germ">Заполните_Список!$Z:$Z</definedName>
    <definedName name="hist">Заполните_Список!$U:$U</definedName>
    <definedName name="ikt">Заполните_Список!$R:$R</definedName>
    <definedName name="isp">Заполните_Список!$T:$T</definedName>
    <definedName name="ital">Заполните_Список!$V:$V</definedName>
    <definedName name="klass">Заполните_Список!$I:$I</definedName>
    <definedName name="kod">Справочник_МСУ_ОО_служебное!$A$1:$A$43</definedName>
    <definedName name="kod_msu">Заполните_Список!$C:$C</definedName>
    <definedName name="kolvo">Заполните_Список!$M:$M</definedName>
    <definedName name="liter">Заполните_Список!$X:$X</definedName>
    <definedName name="math">Заполните_Список!$Y:$Y</definedName>
    <definedName name="msu">Справочник_МСУ_ОО_служебное!$A$1:$B$43</definedName>
    <definedName name="mxk">Заполните_Список!$S:$S</definedName>
    <definedName name="OBGH">Заполните_Список!$AB:$AB</definedName>
    <definedName name="obsh">Заполните_Список!$AA:$AA</definedName>
    <definedName name="oo">Справочник_МСУ_ОО_служебное!$L$1:$M$484</definedName>
    <definedName name="oo_1">Справочник_МСУ_ОО_служебное!$L$1:$L$484</definedName>
    <definedName name="ovz">Заполните_Список!$L:$L</definedName>
    <definedName name="phys">Заполните_Список!$AF:$AF</definedName>
    <definedName name="pobeda">Заполните_Список!$AN:$AN</definedName>
    <definedName name="pravo">Заполните_Список!$AC:$AC</definedName>
    <definedName name="rus">Заполните_Список!$AD:$AD</definedName>
    <definedName name="sluzh_1">Заполните_Список!$AL:$AL</definedName>
    <definedName name="sluzh_2">Заполните_Список!$AM:$AM</definedName>
    <definedName name="sluzh_3">Заполните_Список!#REF!</definedName>
    <definedName name="tehno">Заполните_Список!$AE:$AE</definedName>
    <definedName name="uchastie">Справочник_МСУ_ОО_служебное!$H$1:$H$3</definedName>
    <definedName name="vill">Заполните_Список!$K:$K</definedName>
    <definedName name="_xlnm.Print_Titles" localSheetId="9">'6'!$7:$10</definedName>
    <definedName name="_xlnm.Print_Area" localSheetId="3">'1'!$A$1:$BH$25</definedName>
  </definedNames>
  <calcPr calcId="125725"/>
</workbook>
</file>

<file path=xl/calcChain.xml><?xml version="1.0" encoding="utf-8"?>
<calcChain xmlns="http://schemas.openxmlformats.org/spreadsheetml/2006/main">
  <c r="C29" i="23"/>
  <c r="C3" i="27" l="1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AG3"/>
  <c r="AH3"/>
  <c r="C4"/>
  <c r="D4"/>
  <c r="E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C5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A36"/>
  <c r="AB36"/>
  <c r="AC36"/>
  <c r="AD36"/>
  <c r="AE36"/>
  <c r="AF36"/>
  <c r="AG36"/>
  <c r="AH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C43"/>
  <c r="D43"/>
  <c r="E43"/>
  <c r="F43"/>
  <c r="G43"/>
  <c r="H43"/>
  <c r="I43"/>
  <c r="J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H2"/>
  <c r="AG2"/>
  <c r="AF2"/>
  <c r="AE2"/>
  <c r="AD2"/>
  <c r="AC2"/>
  <c r="AB2"/>
  <c r="AA2"/>
  <c r="AA45" s="1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AO8" i="24"/>
  <c r="AO9"/>
  <c r="AO10"/>
  <c r="AO11"/>
  <c r="AO12"/>
  <c r="AO13"/>
  <c r="AO14"/>
  <c r="AO15"/>
  <c r="A15" s="1"/>
  <c r="AO16"/>
  <c r="AO17"/>
  <c r="AO18"/>
  <c r="AO19"/>
  <c r="AO20"/>
  <c r="AO21"/>
  <c r="AO22"/>
  <c r="AO23"/>
  <c r="A23" s="1"/>
  <c r="AO24"/>
  <c r="AO25"/>
  <c r="AO26"/>
  <c r="AO27"/>
  <c r="AO28"/>
  <c r="AO29"/>
  <c r="AO30"/>
  <c r="AO31"/>
  <c r="A31" s="1"/>
  <c r="AO32"/>
  <c r="AO33"/>
  <c r="AO34"/>
  <c r="AO35"/>
  <c r="AO36"/>
  <c r="AO37"/>
  <c r="AO38"/>
  <c r="AO39"/>
  <c r="A39" s="1"/>
  <c r="AO40"/>
  <c r="AO41"/>
  <c r="AO42"/>
  <c r="AO43"/>
  <c r="AO44"/>
  <c r="AO45"/>
  <c r="AO46"/>
  <c r="AO47"/>
  <c r="A47" s="1"/>
  <c r="AO48"/>
  <c r="AO49"/>
  <c r="AO50"/>
  <c r="AO51"/>
  <c r="AO52"/>
  <c r="AO53"/>
  <c r="AO54"/>
  <c r="AO55"/>
  <c r="A55" s="1"/>
  <c r="AO56"/>
  <c r="AO57"/>
  <c r="AO58"/>
  <c r="AO59"/>
  <c r="AO60"/>
  <c r="AO61"/>
  <c r="AO62"/>
  <c r="AO63"/>
  <c r="A63" s="1"/>
  <c r="AO64"/>
  <c r="AO65"/>
  <c r="AO66"/>
  <c r="AO67"/>
  <c r="AO68"/>
  <c r="AO69"/>
  <c r="AO70"/>
  <c r="AO71"/>
  <c r="A71" s="1"/>
  <c r="AO72"/>
  <c r="AO73"/>
  <c r="AO74"/>
  <c r="AO75"/>
  <c r="AO76"/>
  <c r="AO77"/>
  <c r="AO78"/>
  <c r="AO79"/>
  <c r="A79" s="1"/>
  <c r="AO80"/>
  <c r="AO81"/>
  <c r="AO82"/>
  <c r="AO83"/>
  <c r="AO84"/>
  <c r="AO85"/>
  <c r="AO86"/>
  <c r="AO87"/>
  <c r="A87" s="1"/>
  <c r="AO88"/>
  <c r="AO89"/>
  <c r="AO90"/>
  <c r="AO91"/>
  <c r="AO92"/>
  <c r="AO93"/>
  <c r="AO94"/>
  <c r="AO95"/>
  <c r="A95" s="1"/>
  <c r="AO96"/>
  <c r="AO97"/>
  <c r="AO98"/>
  <c r="AO99"/>
  <c r="AO100"/>
  <c r="AO101"/>
  <c r="AO102"/>
  <c r="AO103"/>
  <c r="A103" s="1"/>
  <c r="AO104"/>
  <c r="AO105"/>
  <c r="AO106"/>
  <c r="AO107"/>
  <c r="AO108"/>
  <c r="AO109"/>
  <c r="AO110"/>
  <c r="AO111"/>
  <c r="A111" s="1"/>
  <c r="AO112"/>
  <c r="AO113"/>
  <c r="AO114"/>
  <c r="AO115"/>
  <c r="AO116"/>
  <c r="AO117"/>
  <c r="AO118"/>
  <c r="AO119"/>
  <c r="A119" s="1"/>
  <c r="AO120"/>
  <c r="AO121"/>
  <c r="AO122"/>
  <c r="AO123"/>
  <c r="AO124"/>
  <c r="AO125"/>
  <c r="AO126"/>
  <c r="AO127"/>
  <c r="A127" s="1"/>
  <c r="AO128"/>
  <c r="AO129"/>
  <c r="AO130"/>
  <c r="AO131"/>
  <c r="AO132"/>
  <c r="AO133"/>
  <c r="AO134"/>
  <c r="AO135"/>
  <c r="A135" s="1"/>
  <c r="AO136"/>
  <c r="AO137"/>
  <c r="AO138"/>
  <c r="AO139"/>
  <c r="AO140"/>
  <c r="AO141"/>
  <c r="AO142"/>
  <c r="AO143"/>
  <c r="A143" s="1"/>
  <c r="AO144"/>
  <c r="AO145"/>
  <c r="AO146"/>
  <c r="AO147"/>
  <c r="AO148"/>
  <c r="AO149"/>
  <c r="AO150"/>
  <c r="AO151"/>
  <c r="A151" s="1"/>
  <c r="AO152"/>
  <c r="AO153"/>
  <c r="AO154"/>
  <c r="AO155"/>
  <c r="AO156"/>
  <c r="AO157"/>
  <c r="AO158"/>
  <c r="AO159"/>
  <c r="A159" s="1"/>
  <c r="AO160"/>
  <c r="AO161"/>
  <c r="AO162"/>
  <c r="AO163"/>
  <c r="AO164"/>
  <c r="AO165"/>
  <c r="AO166"/>
  <c r="AO167"/>
  <c r="A167" s="1"/>
  <c r="AO168"/>
  <c r="AO169"/>
  <c r="AO170"/>
  <c r="AO171"/>
  <c r="AO172"/>
  <c r="AO173"/>
  <c r="AO174"/>
  <c r="AO175"/>
  <c r="A175" s="1"/>
  <c r="AO176"/>
  <c r="AO177"/>
  <c r="AO178"/>
  <c r="AO179"/>
  <c r="AO180"/>
  <c r="AO181"/>
  <c r="AO182"/>
  <c r="AO183"/>
  <c r="A183" s="1"/>
  <c r="AO184"/>
  <c r="AO185"/>
  <c r="AO186"/>
  <c r="AO187"/>
  <c r="AO188"/>
  <c r="AO189"/>
  <c r="AO190"/>
  <c r="AO191"/>
  <c r="A191" s="1"/>
  <c r="AO192"/>
  <c r="AO193"/>
  <c r="AO194"/>
  <c r="AO195"/>
  <c r="AO196"/>
  <c r="AO197"/>
  <c r="AO198"/>
  <c r="AO199"/>
  <c r="A199" s="1"/>
  <c r="AO200"/>
  <c r="AO201"/>
  <c r="AO202"/>
  <c r="AO203"/>
  <c r="AO204"/>
  <c r="AO205"/>
  <c r="AO206"/>
  <c r="AO207"/>
  <c r="A207" s="1"/>
  <c r="AO208"/>
  <c r="AO209"/>
  <c r="AO210"/>
  <c r="AO211"/>
  <c r="AO212"/>
  <c r="AO213"/>
  <c r="AO214"/>
  <c r="AO215"/>
  <c r="A215" s="1"/>
  <c r="AO216"/>
  <c r="AO217"/>
  <c r="AO218"/>
  <c r="AO219"/>
  <c r="AO220"/>
  <c r="AO221"/>
  <c r="AO222"/>
  <c r="AO223"/>
  <c r="A223" s="1"/>
  <c r="AO224"/>
  <c r="AO225"/>
  <c r="AO226"/>
  <c r="AO227"/>
  <c r="AO228"/>
  <c r="AO229"/>
  <c r="AO230"/>
  <c r="AO231"/>
  <c r="A231" s="1"/>
  <c r="AO232"/>
  <c r="AO233"/>
  <c r="AO234"/>
  <c r="AO235"/>
  <c r="AO236"/>
  <c r="AO237"/>
  <c r="AO238"/>
  <c r="AO239"/>
  <c r="A239" s="1"/>
  <c r="AO240"/>
  <c r="AO241"/>
  <c r="AO242"/>
  <c r="AO243"/>
  <c r="AO244"/>
  <c r="AO245"/>
  <c r="AO246"/>
  <c r="AO247"/>
  <c r="A247" s="1"/>
  <c r="AO248"/>
  <c r="AO249"/>
  <c r="AO250"/>
  <c r="AO251"/>
  <c r="AO252"/>
  <c r="AO253"/>
  <c r="AO254"/>
  <c r="AO255"/>
  <c r="A255" s="1"/>
  <c r="AO256"/>
  <c r="AO257"/>
  <c r="AO258"/>
  <c r="AO259"/>
  <c r="AO260"/>
  <c r="AO261"/>
  <c r="AO262"/>
  <c r="AO263"/>
  <c r="A263" s="1"/>
  <c r="AO264"/>
  <c r="AO265"/>
  <c r="AO266"/>
  <c r="AO267"/>
  <c r="AO268"/>
  <c r="AO269"/>
  <c r="AO270"/>
  <c r="AO271"/>
  <c r="A271" s="1"/>
  <c r="AO272"/>
  <c r="AO273"/>
  <c r="AO274"/>
  <c r="AO275"/>
  <c r="AO276"/>
  <c r="AO277"/>
  <c r="AO278"/>
  <c r="AO279"/>
  <c r="A279" s="1"/>
  <c r="AO280"/>
  <c r="AO281"/>
  <c r="AO282"/>
  <c r="AO283"/>
  <c r="AO284"/>
  <c r="AO285"/>
  <c r="AO286"/>
  <c r="AO287"/>
  <c r="A287" s="1"/>
  <c r="AO288"/>
  <c r="AO289"/>
  <c r="AO290"/>
  <c r="AO291"/>
  <c r="AO292"/>
  <c r="AO293"/>
  <c r="AO294"/>
  <c r="AO295"/>
  <c r="A295" s="1"/>
  <c r="AO296"/>
  <c r="AO297"/>
  <c r="AO298"/>
  <c r="AO299"/>
  <c r="AO300"/>
  <c r="AO301"/>
  <c r="AO302"/>
  <c r="AO303"/>
  <c r="A303" s="1"/>
  <c r="AO304"/>
  <c r="AO305"/>
  <c r="AO306"/>
  <c r="AO307"/>
  <c r="AO308"/>
  <c r="AO309"/>
  <c r="AO310"/>
  <c r="AO311"/>
  <c r="A311" s="1"/>
  <c r="AO312"/>
  <c r="AO313"/>
  <c r="AO314"/>
  <c r="AO315"/>
  <c r="AO316"/>
  <c r="AO317"/>
  <c r="AO318"/>
  <c r="AO319"/>
  <c r="A319" s="1"/>
  <c r="AO320"/>
  <c r="AO321"/>
  <c r="AO322"/>
  <c r="AO323"/>
  <c r="AO324"/>
  <c r="AO325"/>
  <c r="AO326"/>
  <c r="AO327"/>
  <c r="A327" s="1"/>
  <c r="AO328"/>
  <c r="AO329"/>
  <c r="AO330"/>
  <c r="AO331"/>
  <c r="AO332"/>
  <c r="AO333"/>
  <c r="AO334"/>
  <c r="AO335"/>
  <c r="A335" s="1"/>
  <c r="AO336"/>
  <c r="AO337"/>
  <c r="AO338"/>
  <c r="AO339"/>
  <c r="AO340"/>
  <c r="AO341"/>
  <c r="AO342"/>
  <c r="AO343"/>
  <c r="A343" s="1"/>
  <c r="AO344"/>
  <c r="AO345"/>
  <c r="AO346"/>
  <c r="AO347"/>
  <c r="AO348"/>
  <c r="AO349"/>
  <c r="AO350"/>
  <c r="AO351"/>
  <c r="A351" s="1"/>
  <c r="AO352"/>
  <c r="AO353"/>
  <c r="AO354"/>
  <c r="AO355"/>
  <c r="AO356"/>
  <c r="AO357"/>
  <c r="AO358"/>
  <c r="AO359"/>
  <c r="A359" s="1"/>
  <c r="AO360"/>
  <c r="AO361"/>
  <c r="AO362"/>
  <c r="AO363"/>
  <c r="AO364"/>
  <c r="AO365"/>
  <c r="AO366"/>
  <c r="AO367"/>
  <c r="A367" s="1"/>
  <c r="AO368"/>
  <c r="AO369"/>
  <c r="AO370"/>
  <c r="AO371"/>
  <c r="AO372"/>
  <c r="AO373"/>
  <c r="AO374"/>
  <c r="AO375"/>
  <c r="A375" s="1"/>
  <c r="AO376"/>
  <c r="AO377"/>
  <c r="AO378"/>
  <c r="AO379"/>
  <c r="AO380"/>
  <c r="AO381"/>
  <c r="AO382"/>
  <c r="AO383"/>
  <c r="A383" s="1"/>
  <c r="AO384"/>
  <c r="AO385"/>
  <c r="AO386"/>
  <c r="AO387"/>
  <c r="AO388"/>
  <c r="AO389"/>
  <c r="AO390"/>
  <c r="AO391"/>
  <c r="A391" s="1"/>
  <c r="AO392"/>
  <c r="AO393"/>
  <c r="AO394"/>
  <c r="AO395"/>
  <c r="AO396"/>
  <c r="AO397"/>
  <c r="AO398"/>
  <c r="AO399"/>
  <c r="A399" s="1"/>
  <c r="AO400"/>
  <c r="AO401"/>
  <c r="AO402"/>
  <c r="AO403"/>
  <c r="AO404"/>
  <c r="AO405"/>
  <c r="AO406"/>
  <c r="AO407"/>
  <c r="A407" s="1"/>
  <c r="AO408"/>
  <c r="AO409"/>
  <c r="AO410"/>
  <c r="AO411"/>
  <c r="AO412"/>
  <c r="AO413"/>
  <c r="AO414"/>
  <c r="AO415"/>
  <c r="A415" s="1"/>
  <c r="AO416"/>
  <c r="AO417"/>
  <c r="AO418"/>
  <c r="AO419"/>
  <c r="AO420"/>
  <c r="AO421"/>
  <c r="AO422"/>
  <c r="AO423"/>
  <c r="A423" s="1"/>
  <c r="AO424"/>
  <c r="AO425"/>
  <c r="AO426"/>
  <c r="AO427"/>
  <c r="AO428"/>
  <c r="AO429"/>
  <c r="AO430"/>
  <c r="AO431"/>
  <c r="A431" s="1"/>
  <c r="AO432"/>
  <c r="AO433"/>
  <c r="AO434"/>
  <c r="AO435"/>
  <c r="AO436"/>
  <c r="AO437"/>
  <c r="AO438"/>
  <c r="AO439"/>
  <c r="A439" s="1"/>
  <c r="AO440"/>
  <c r="AO441"/>
  <c r="AO442"/>
  <c r="AO443"/>
  <c r="AO444"/>
  <c r="AO445"/>
  <c r="AO446"/>
  <c r="AO447"/>
  <c r="A447" s="1"/>
  <c r="AO448"/>
  <c r="AO449"/>
  <c r="AO450"/>
  <c r="AO451"/>
  <c r="AO452"/>
  <c r="AO453"/>
  <c r="AO454"/>
  <c r="AO455"/>
  <c r="A455" s="1"/>
  <c r="AO456"/>
  <c r="AO457"/>
  <c r="AO458"/>
  <c r="AO459"/>
  <c r="AO460"/>
  <c r="AO461"/>
  <c r="AO462"/>
  <c r="AO463"/>
  <c r="A463" s="1"/>
  <c r="AO464"/>
  <c r="AO465"/>
  <c r="AO466"/>
  <c r="AO467"/>
  <c r="AO468"/>
  <c r="AO469"/>
  <c r="AO470"/>
  <c r="AO471"/>
  <c r="A471" s="1"/>
  <c r="AO472"/>
  <c r="AO473"/>
  <c r="AO474"/>
  <c r="AO475"/>
  <c r="AO476"/>
  <c r="AO477"/>
  <c r="AO478"/>
  <c r="AO479"/>
  <c r="A479" s="1"/>
  <c r="AO480"/>
  <c r="AO481"/>
  <c r="AO482"/>
  <c r="AO483"/>
  <c r="AO484"/>
  <c r="AO485"/>
  <c r="AO486"/>
  <c r="AO487"/>
  <c r="A487" s="1"/>
  <c r="AO488"/>
  <c r="AO489"/>
  <c r="AO490"/>
  <c r="AO491"/>
  <c r="AO492"/>
  <c r="AO493"/>
  <c r="AO494"/>
  <c r="AO495"/>
  <c r="A495" s="1"/>
  <c r="AO496"/>
  <c r="AO497"/>
  <c r="AO498"/>
  <c r="AO499"/>
  <c r="AO500"/>
  <c r="AO501"/>
  <c r="AO502"/>
  <c r="AO503"/>
  <c r="A503" s="1"/>
  <c r="AO504"/>
  <c r="AO505"/>
  <c r="AO506"/>
  <c r="AO507"/>
  <c r="AO508"/>
  <c r="AO509"/>
  <c r="AO510"/>
  <c r="AO511"/>
  <c r="A511" s="1"/>
  <c r="AO512"/>
  <c r="AO513"/>
  <c r="AO514"/>
  <c r="AO515"/>
  <c r="AO516"/>
  <c r="AO517"/>
  <c r="AO518"/>
  <c r="AO519"/>
  <c r="A519" s="1"/>
  <c r="AO520"/>
  <c r="AO521"/>
  <c r="AO522"/>
  <c r="AO523"/>
  <c r="AO524"/>
  <c r="AO525"/>
  <c r="AO526"/>
  <c r="AO527"/>
  <c r="A527" s="1"/>
  <c r="AO528"/>
  <c r="AO529"/>
  <c r="AO530"/>
  <c r="AO531"/>
  <c r="AO532"/>
  <c r="AO533"/>
  <c r="AO534"/>
  <c r="AO535"/>
  <c r="A535" s="1"/>
  <c r="AO536"/>
  <c r="AO537"/>
  <c r="AO538"/>
  <c r="AO539"/>
  <c r="AO540"/>
  <c r="AO541"/>
  <c r="AO542"/>
  <c r="AO543"/>
  <c r="A543" s="1"/>
  <c r="AO544"/>
  <c r="AO545"/>
  <c r="AO546"/>
  <c r="AO547"/>
  <c r="AO548"/>
  <c r="AO549"/>
  <c r="AO550"/>
  <c r="AO551"/>
  <c r="A551" s="1"/>
  <c r="AO552"/>
  <c r="AO553"/>
  <c r="AO554"/>
  <c r="AO555"/>
  <c r="AO556"/>
  <c r="AO557"/>
  <c r="AO558"/>
  <c r="AO559"/>
  <c r="A559" s="1"/>
  <c r="AO560"/>
  <c r="AO561"/>
  <c r="AO562"/>
  <c r="AO563"/>
  <c r="AO564"/>
  <c r="AO565"/>
  <c r="AO566"/>
  <c r="AO567"/>
  <c r="A567" s="1"/>
  <c r="AO568"/>
  <c r="AO569"/>
  <c r="AO570"/>
  <c r="AO571"/>
  <c r="AO572"/>
  <c r="AO573"/>
  <c r="AO574"/>
  <c r="AO575"/>
  <c r="A575" s="1"/>
  <c r="AO576"/>
  <c r="AO577"/>
  <c r="AO578"/>
  <c r="AO579"/>
  <c r="AO580"/>
  <c r="AO581"/>
  <c r="AO582"/>
  <c r="AO583"/>
  <c r="A583" s="1"/>
  <c r="AO584"/>
  <c r="AO585"/>
  <c r="AO586"/>
  <c r="AO587"/>
  <c r="AO588"/>
  <c r="AO589"/>
  <c r="AO590"/>
  <c r="AO591"/>
  <c r="A591" s="1"/>
  <c r="AO592"/>
  <c r="AO593"/>
  <c r="AO594"/>
  <c r="AO595"/>
  <c r="AO596"/>
  <c r="AO597"/>
  <c r="AO598"/>
  <c r="AO599"/>
  <c r="A599" s="1"/>
  <c r="AO600"/>
  <c r="AO601"/>
  <c r="AO602"/>
  <c r="AO603"/>
  <c r="AO604"/>
  <c r="AO605"/>
  <c r="AO606"/>
  <c r="AO607"/>
  <c r="A607" s="1"/>
  <c r="AO608"/>
  <c r="AO609"/>
  <c r="AO610"/>
  <c r="AO611"/>
  <c r="AO612"/>
  <c r="AO613"/>
  <c r="AO614"/>
  <c r="AO615"/>
  <c r="A615" s="1"/>
  <c r="AO616"/>
  <c r="AO617"/>
  <c r="AO618"/>
  <c r="AO619"/>
  <c r="AO620"/>
  <c r="AO621"/>
  <c r="AO622"/>
  <c r="AO623"/>
  <c r="A623" s="1"/>
  <c r="AO624"/>
  <c r="AO625"/>
  <c r="AO626"/>
  <c r="AO627"/>
  <c r="AO628"/>
  <c r="AO629"/>
  <c r="AO630"/>
  <c r="AO631"/>
  <c r="A631" s="1"/>
  <c r="AO632"/>
  <c r="AO633"/>
  <c r="AO634"/>
  <c r="AO635"/>
  <c r="AO636"/>
  <c r="AO637"/>
  <c r="AO638"/>
  <c r="AO639"/>
  <c r="A639" s="1"/>
  <c r="AO640"/>
  <c r="AO641"/>
  <c r="AO642"/>
  <c r="AO643"/>
  <c r="AO644"/>
  <c r="AO645"/>
  <c r="AO646"/>
  <c r="AO647"/>
  <c r="A647" s="1"/>
  <c r="AO648"/>
  <c r="AO649"/>
  <c r="AO650"/>
  <c r="AO651"/>
  <c r="AO652"/>
  <c r="AO653"/>
  <c r="AO654"/>
  <c r="AO655"/>
  <c r="A655" s="1"/>
  <c r="AO656"/>
  <c r="AO657"/>
  <c r="AO658"/>
  <c r="AO659"/>
  <c r="AO660"/>
  <c r="AO661"/>
  <c r="AO662"/>
  <c r="AO663"/>
  <c r="A663" s="1"/>
  <c r="AO664"/>
  <c r="AO665"/>
  <c r="AO666"/>
  <c r="AO667"/>
  <c r="AO668"/>
  <c r="AO669"/>
  <c r="AO670"/>
  <c r="AO671"/>
  <c r="A671" s="1"/>
  <c r="AO672"/>
  <c r="AO673"/>
  <c r="AO674"/>
  <c r="AO675"/>
  <c r="AO676"/>
  <c r="AO677"/>
  <c r="AO678"/>
  <c r="AO679"/>
  <c r="A679" s="1"/>
  <c r="AO680"/>
  <c r="AO681"/>
  <c r="AO682"/>
  <c r="AO683"/>
  <c r="AO684"/>
  <c r="AO685"/>
  <c r="AO686"/>
  <c r="AO687"/>
  <c r="A687" s="1"/>
  <c r="AO688"/>
  <c r="AO689"/>
  <c r="AO690"/>
  <c r="AO691"/>
  <c r="AO692"/>
  <c r="AO693"/>
  <c r="AO694"/>
  <c r="AO695"/>
  <c r="A695" s="1"/>
  <c r="AO696"/>
  <c r="AO697"/>
  <c r="AO698"/>
  <c r="AO699"/>
  <c r="AO700"/>
  <c r="AO701"/>
  <c r="AO702"/>
  <c r="AO703"/>
  <c r="A703" s="1"/>
  <c r="AO704"/>
  <c r="AO705"/>
  <c r="AO706"/>
  <c r="AO707"/>
  <c r="AO708"/>
  <c r="AO709"/>
  <c r="AO710"/>
  <c r="AO711"/>
  <c r="A711" s="1"/>
  <c r="AO712"/>
  <c r="AO713"/>
  <c r="AO714"/>
  <c r="AO715"/>
  <c r="AO716"/>
  <c r="AO717"/>
  <c r="AO718"/>
  <c r="AO719"/>
  <c r="A719" s="1"/>
  <c r="AO720"/>
  <c r="AO721"/>
  <c r="AO722"/>
  <c r="AO723"/>
  <c r="AO724"/>
  <c r="AO725"/>
  <c r="AO726"/>
  <c r="AO727"/>
  <c r="A727" s="1"/>
  <c r="AO728"/>
  <c r="AO729"/>
  <c r="AO730"/>
  <c r="AO731"/>
  <c r="AO732"/>
  <c r="AO733"/>
  <c r="AO734"/>
  <c r="AO735"/>
  <c r="A735" s="1"/>
  <c r="AO736"/>
  <c r="AO737"/>
  <c r="AO738"/>
  <c r="AO739"/>
  <c r="AO740"/>
  <c r="AO741"/>
  <c r="AO742"/>
  <c r="AO743"/>
  <c r="A743" s="1"/>
  <c r="AO744"/>
  <c r="AO745"/>
  <c r="AO746"/>
  <c r="AO747"/>
  <c r="AO748"/>
  <c r="AO749"/>
  <c r="AO750"/>
  <c r="AO751"/>
  <c r="A751" s="1"/>
  <c r="AO752"/>
  <c r="AO753"/>
  <c r="AO754"/>
  <c r="AO755"/>
  <c r="AO756"/>
  <c r="AO757"/>
  <c r="AO758"/>
  <c r="AO759"/>
  <c r="A759" s="1"/>
  <c r="AO760"/>
  <c r="AO761"/>
  <c r="AO762"/>
  <c r="AO763"/>
  <c r="AO764"/>
  <c r="AO765"/>
  <c r="AO766"/>
  <c r="AO767"/>
  <c r="A767" s="1"/>
  <c r="AO768"/>
  <c r="AO769"/>
  <c r="AO770"/>
  <c r="AO771"/>
  <c r="AO772"/>
  <c r="AO773"/>
  <c r="AO774"/>
  <c r="AO775"/>
  <c r="A775" s="1"/>
  <c r="AO776"/>
  <c r="AO777"/>
  <c r="AO778"/>
  <c r="AO779"/>
  <c r="AO780"/>
  <c r="AO781"/>
  <c r="AO782"/>
  <c r="AO783"/>
  <c r="A783" s="1"/>
  <c r="AO784"/>
  <c r="AO785"/>
  <c r="AO786"/>
  <c r="AO787"/>
  <c r="AO788"/>
  <c r="AO789"/>
  <c r="AO790"/>
  <c r="AO791"/>
  <c r="A791" s="1"/>
  <c r="AO792"/>
  <c r="AO793"/>
  <c r="AO794"/>
  <c r="AO795"/>
  <c r="AO796"/>
  <c r="AO797"/>
  <c r="AO798"/>
  <c r="AO799"/>
  <c r="A799" s="1"/>
  <c r="AO800"/>
  <c r="AO801"/>
  <c r="AO802"/>
  <c r="AO803"/>
  <c r="AO804"/>
  <c r="AO805"/>
  <c r="AO806"/>
  <c r="AO807"/>
  <c r="A807" s="1"/>
  <c r="AO808"/>
  <c r="AO809"/>
  <c r="AO810"/>
  <c r="AO811"/>
  <c r="AO812"/>
  <c r="AO813"/>
  <c r="AO814"/>
  <c r="AO815"/>
  <c r="A815" s="1"/>
  <c r="AO816"/>
  <c r="AO817"/>
  <c r="AO818"/>
  <c r="AO819"/>
  <c r="AO820"/>
  <c r="AO821"/>
  <c r="AO822"/>
  <c r="AO823"/>
  <c r="A823" s="1"/>
  <c r="AO824"/>
  <c r="AO825"/>
  <c r="AO826"/>
  <c r="AO827"/>
  <c r="AO828"/>
  <c r="AO829"/>
  <c r="AO830"/>
  <c r="AO831"/>
  <c r="A831" s="1"/>
  <c r="AO832"/>
  <c r="AO833"/>
  <c r="AO834"/>
  <c r="AO835"/>
  <c r="AO836"/>
  <c r="AO837"/>
  <c r="AO838"/>
  <c r="AO839"/>
  <c r="A839" s="1"/>
  <c r="AO840"/>
  <c r="AO841"/>
  <c r="AO842"/>
  <c r="AO843"/>
  <c r="AO844"/>
  <c r="AO845"/>
  <c r="AO846"/>
  <c r="AO847"/>
  <c r="A847" s="1"/>
  <c r="AO848"/>
  <c r="AO849"/>
  <c r="AO850"/>
  <c r="AO851"/>
  <c r="AO852"/>
  <c r="AO853"/>
  <c r="AO854"/>
  <c r="AO855"/>
  <c r="A855" s="1"/>
  <c r="AO856"/>
  <c r="AO857"/>
  <c r="AO858"/>
  <c r="AO859"/>
  <c r="AO860"/>
  <c r="AO861"/>
  <c r="AO862"/>
  <c r="AO863"/>
  <c r="A863" s="1"/>
  <c r="AO864"/>
  <c r="AO865"/>
  <c r="AO866"/>
  <c r="AO867"/>
  <c r="AO868"/>
  <c r="AO869"/>
  <c r="AO870"/>
  <c r="AO871"/>
  <c r="A871" s="1"/>
  <c r="AO872"/>
  <c r="AO873"/>
  <c r="AO874"/>
  <c r="AO875"/>
  <c r="AO876"/>
  <c r="AO877"/>
  <c r="AO878"/>
  <c r="AO879"/>
  <c r="A879" s="1"/>
  <c r="AO880"/>
  <c r="AO881"/>
  <c r="AO882"/>
  <c r="AO883"/>
  <c r="AO884"/>
  <c r="AO885"/>
  <c r="AO886"/>
  <c r="AO887"/>
  <c r="A887" s="1"/>
  <c r="AO888"/>
  <c r="AO889"/>
  <c r="AO890"/>
  <c r="AO891"/>
  <c r="AO892"/>
  <c r="AO893"/>
  <c r="AO894"/>
  <c r="AO895"/>
  <c r="A895" s="1"/>
  <c r="AO896"/>
  <c r="AO897"/>
  <c r="AO898"/>
  <c r="AO899"/>
  <c r="AO900"/>
  <c r="AO901"/>
  <c r="AO902"/>
  <c r="AO903"/>
  <c r="A903" s="1"/>
  <c r="AO904"/>
  <c r="AO905"/>
  <c r="AO906"/>
  <c r="AO907"/>
  <c r="AO908"/>
  <c r="AO909"/>
  <c r="AO910"/>
  <c r="AO911"/>
  <c r="A911" s="1"/>
  <c r="AO912"/>
  <c r="AO913"/>
  <c r="AO914"/>
  <c r="AO915"/>
  <c r="AO916"/>
  <c r="AO917"/>
  <c r="AO918"/>
  <c r="AO919"/>
  <c r="A919" s="1"/>
  <c r="AO920"/>
  <c r="AO921"/>
  <c r="AO922"/>
  <c r="AO923"/>
  <c r="AO924"/>
  <c r="AO925"/>
  <c r="AO926"/>
  <c r="AO927"/>
  <c r="A927" s="1"/>
  <c r="AO928"/>
  <c r="AO929"/>
  <c r="AO930"/>
  <c r="AO931"/>
  <c r="AO932"/>
  <c r="AO933"/>
  <c r="AO934"/>
  <c r="AO935"/>
  <c r="A935" s="1"/>
  <c r="AO936"/>
  <c r="AO937"/>
  <c r="AO938"/>
  <c r="AO939"/>
  <c r="AO940"/>
  <c r="AO941"/>
  <c r="AO942"/>
  <c r="AO943"/>
  <c r="A943" s="1"/>
  <c r="AO944"/>
  <c r="AO945"/>
  <c r="AO946"/>
  <c r="AO947"/>
  <c r="AO948"/>
  <c r="AO949"/>
  <c r="AO950"/>
  <c r="AO951"/>
  <c r="A951" s="1"/>
  <c r="AO952"/>
  <c r="AO953"/>
  <c r="AO954"/>
  <c r="AO955"/>
  <c r="AO956"/>
  <c r="AO957"/>
  <c r="AO958"/>
  <c r="AO959"/>
  <c r="A959" s="1"/>
  <c r="AO960"/>
  <c r="AO961"/>
  <c r="AO962"/>
  <c r="AO963"/>
  <c r="AO964"/>
  <c r="AO965"/>
  <c r="AO966"/>
  <c r="AO967"/>
  <c r="A967" s="1"/>
  <c r="AO968"/>
  <c r="AO969"/>
  <c r="AO970"/>
  <c r="AO971"/>
  <c r="AO972"/>
  <c r="AO973"/>
  <c r="AO974"/>
  <c r="AO975"/>
  <c r="A975" s="1"/>
  <c r="AO976"/>
  <c r="AO977"/>
  <c r="AO978"/>
  <c r="AO979"/>
  <c r="AO980"/>
  <c r="AO981"/>
  <c r="AO982"/>
  <c r="AO983"/>
  <c r="A983" s="1"/>
  <c r="AO984"/>
  <c r="AO985"/>
  <c r="AO986"/>
  <c r="AO987"/>
  <c r="AO988"/>
  <c r="AO989"/>
  <c r="AO990"/>
  <c r="AO991"/>
  <c r="A991" s="1"/>
  <c r="AO992"/>
  <c r="AO993"/>
  <c r="AO994"/>
  <c r="AO995"/>
  <c r="AO996"/>
  <c r="AO997"/>
  <c r="AO998"/>
  <c r="AO999"/>
  <c r="A999" s="1"/>
  <c r="AO1000"/>
  <c r="AO1001"/>
  <c r="AO1002"/>
  <c r="AO1003"/>
  <c r="AO1004"/>
  <c r="AO1005"/>
  <c r="AO1006"/>
  <c r="AO1007"/>
  <c r="A1007" s="1"/>
  <c r="AO1008"/>
  <c r="AO1009"/>
  <c r="AO1010"/>
  <c r="AO1011"/>
  <c r="AO1012"/>
  <c r="AO1013"/>
  <c r="AO1014"/>
  <c r="AO1015"/>
  <c r="A1015" s="1"/>
  <c r="AO1016"/>
  <c r="AO1017"/>
  <c r="AO1018"/>
  <c r="AO1019"/>
  <c r="AO1020"/>
  <c r="AO1021"/>
  <c r="AO1022"/>
  <c r="AO1023"/>
  <c r="A1023" s="1"/>
  <c r="AO1024"/>
  <c r="AO1025"/>
  <c r="AO1026"/>
  <c r="AO1027"/>
  <c r="AO1028"/>
  <c r="AO1029"/>
  <c r="AO1030"/>
  <c r="AO1031"/>
  <c r="A1031" s="1"/>
  <c r="AO1032"/>
  <c r="AO1033"/>
  <c r="AO1034"/>
  <c r="AO1035"/>
  <c r="AO1036"/>
  <c r="AO1037"/>
  <c r="AO1038"/>
  <c r="AO1039"/>
  <c r="A1039" s="1"/>
  <c r="AO1040"/>
  <c r="AO1041"/>
  <c r="AO1042"/>
  <c r="AO1043"/>
  <c r="AO1044"/>
  <c r="AO1045"/>
  <c r="AO1046"/>
  <c r="AO1047"/>
  <c r="A1047" s="1"/>
  <c r="AO1048"/>
  <c r="AO1049"/>
  <c r="AO1050"/>
  <c r="AO1051"/>
  <c r="AO1052"/>
  <c r="AO1053"/>
  <c r="AO1054"/>
  <c r="AO1055"/>
  <c r="A1055" s="1"/>
  <c r="AO1056"/>
  <c r="AO1057"/>
  <c r="AO1058"/>
  <c r="AO1059"/>
  <c r="AO1060"/>
  <c r="AO1061"/>
  <c r="AO1062"/>
  <c r="AO1063"/>
  <c r="A1063" s="1"/>
  <c r="AO1064"/>
  <c r="AO1065"/>
  <c r="AO1066"/>
  <c r="AO1067"/>
  <c r="AO1068"/>
  <c r="AO1069"/>
  <c r="AO1070"/>
  <c r="AO1071"/>
  <c r="A1071" s="1"/>
  <c r="AO1072"/>
  <c r="AO1073"/>
  <c r="AO1074"/>
  <c r="AO1075"/>
  <c r="AO1076"/>
  <c r="AO1077"/>
  <c r="AO1078"/>
  <c r="AO1079"/>
  <c r="A1079" s="1"/>
  <c r="AO1080"/>
  <c r="AO1081"/>
  <c r="AO1082"/>
  <c r="AO1083"/>
  <c r="AO1084"/>
  <c r="AO1085"/>
  <c r="AO1086"/>
  <c r="AO1087"/>
  <c r="A1087" s="1"/>
  <c r="AO1088"/>
  <c r="AO1089"/>
  <c r="AO1090"/>
  <c r="AO1091"/>
  <c r="AO1092"/>
  <c r="AO1093"/>
  <c r="AO1094"/>
  <c r="AO1095"/>
  <c r="A1095" s="1"/>
  <c r="AO1096"/>
  <c r="AO1097"/>
  <c r="AO1098"/>
  <c r="AO1099"/>
  <c r="AO1100"/>
  <c r="AO1101"/>
  <c r="AO1102"/>
  <c r="AO1103"/>
  <c r="A1103" s="1"/>
  <c r="AO1104"/>
  <c r="AO1105"/>
  <c r="AO1106"/>
  <c r="AO1107"/>
  <c r="AO1108"/>
  <c r="AO1109"/>
  <c r="AO1110"/>
  <c r="AO1111"/>
  <c r="A1111" s="1"/>
  <c r="AO1112"/>
  <c r="AO1113"/>
  <c r="AO1114"/>
  <c r="AO1115"/>
  <c r="AO1116"/>
  <c r="AO1117"/>
  <c r="AO1118"/>
  <c r="AO1119"/>
  <c r="A1119" s="1"/>
  <c r="AO1120"/>
  <c r="AO1121"/>
  <c r="AO1122"/>
  <c r="AO1123"/>
  <c r="AO1124"/>
  <c r="AO1125"/>
  <c r="AO1126"/>
  <c r="AO1127"/>
  <c r="A1127" s="1"/>
  <c r="AO1128"/>
  <c r="AO1129"/>
  <c r="AO1130"/>
  <c r="AO1131"/>
  <c r="AO1132"/>
  <c r="AO1133"/>
  <c r="AO1134"/>
  <c r="AO1135"/>
  <c r="A1135" s="1"/>
  <c r="AO1136"/>
  <c r="AO1137"/>
  <c r="AO1138"/>
  <c r="AO1139"/>
  <c r="AO1140"/>
  <c r="AO1141"/>
  <c r="AO1142"/>
  <c r="AO1143"/>
  <c r="A1143" s="1"/>
  <c r="AO1144"/>
  <c r="AO1145"/>
  <c r="AO1146"/>
  <c r="AO1147"/>
  <c r="AO1148"/>
  <c r="AO1149"/>
  <c r="AO1150"/>
  <c r="AO1151"/>
  <c r="A1151" s="1"/>
  <c r="AO1152"/>
  <c r="AO1153"/>
  <c r="AO1154"/>
  <c r="AO1155"/>
  <c r="AO1156"/>
  <c r="AO1157"/>
  <c r="AO1158"/>
  <c r="AO1159"/>
  <c r="A1159" s="1"/>
  <c r="AO1160"/>
  <c r="AO1161"/>
  <c r="AO1162"/>
  <c r="AO1163"/>
  <c r="AO1164"/>
  <c r="AO1165"/>
  <c r="AO1166"/>
  <c r="AO1167"/>
  <c r="A1167" s="1"/>
  <c r="AO1168"/>
  <c r="AO1169"/>
  <c r="AO1170"/>
  <c r="AO1171"/>
  <c r="AO1172"/>
  <c r="AO1173"/>
  <c r="AO1174"/>
  <c r="AO1175"/>
  <c r="A1175" s="1"/>
  <c r="AO1176"/>
  <c r="AO1177"/>
  <c r="AO1178"/>
  <c r="AO1179"/>
  <c r="AO1180"/>
  <c r="AO1181"/>
  <c r="AO1182"/>
  <c r="AO1183"/>
  <c r="A1183" s="1"/>
  <c r="AO1184"/>
  <c r="AO1185"/>
  <c r="AO1186"/>
  <c r="AO1187"/>
  <c r="AO1188"/>
  <c r="AO1189"/>
  <c r="AO1190"/>
  <c r="AO1191"/>
  <c r="A1191" s="1"/>
  <c r="AO1192"/>
  <c r="AO1193"/>
  <c r="AO1194"/>
  <c r="AO1195"/>
  <c r="AO1196"/>
  <c r="AO1197"/>
  <c r="AO1198"/>
  <c r="AO1199"/>
  <c r="A1199" s="1"/>
  <c r="AO1200"/>
  <c r="AO1201"/>
  <c r="AO1202"/>
  <c r="AO1203"/>
  <c r="AO1204"/>
  <c r="AO1205"/>
  <c r="AO1206"/>
  <c r="AO1207"/>
  <c r="A1207" s="1"/>
  <c r="AO1208"/>
  <c r="AO1209"/>
  <c r="AO1210"/>
  <c r="AO1211"/>
  <c r="AO1212"/>
  <c r="AO1213"/>
  <c r="AO1214"/>
  <c r="AO1215"/>
  <c r="A1215" s="1"/>
  <c r="AO1216"/>
  <c r="AO1217"/>
  <c r="AO1218"/>
  <c r="AO1219"/>
  <c r="AO1220"/>
  <c r="AO1221"/>
  <c r="AO1222"/>
  <c r="AO1223"/>
  <c r="A1223" s="1"/>
  <c r="AO1224"/>
  <c r="AO1225"/>
  <c r="AO1226"/>
  <c r="AO1227"/>
  <c r="AO1228"/>
  <c r="AO1229"/>
  <c r="AO1230"/>
  <c r="AO1231"/>
  <c r="A1231" s="1"/>
  <c r="AO1232"/>
  <c r="AO1233"/>
  <c r="AO1234"/>
  <c r="AO1235"/>
  <c r="AO1236"/>
  <c r="AO1237"/>
  <c r="AO1238"/>
  <c r="AO1239"/>
  <c r="A1239" s="1"/>
  <c r="AO1240"/>
  <c r="AO1241"/>
  <c r="AO1242"/>
  <c r="AO1243"/>
  <c r="AO1244"/>
  <c r="AO1245"/>
  <c r="AO1246"/>
  <c r="AO1247"/>
  <c r="A1247" s="1"/>
  <c r="AO1248"/>
  <c r="AO1249"/>
  <c r="AO1250"/>
  <c r="AO1251"/>
  <c r="AO1252"/>
  <c r="AO1253"/>
  <c r="AO1254"/>
  <c r="AO1255"/>
  <c r="A1255" s="1"/>
  <c r="AO1256"/>
  <c r="AO1257"/>
  <c r="AO1258"/>
  <c r="AO1259"/>
  <c r="AO1260"/>
  <c r="AO1261"/>
  <c r="AO1262"/>
  <c r="AO1263"/>
  <c r="A1263" s="1"/>
  <c r="AO1264"/>
  <c r="AO1265"/>
  <c r="AO1266"/>
  <c r="AO1267"/>
  <c r="AO1268"/>
  <c r="AO1269"/>
  <c r="AO1270"/>
  <c r="AO1271"/>
  <c r="A1271" s="1"/>
  <c r="AO1272"/>
  <c r="AO1273"/>
  <c r="AO1274"/>
  <c r="AO1275"/>
  <c r="AO1276"/>
  <c r="AO1277"/>
  <c r="AO1278"/>
  <c r="AO1279"/>
  <c r="A1279" s="1"/>
  <c r="AO1280"/>
  <c r="AO1281"/>
  <c r="AO1282"/>
  <c r="AO1283"/>
  <c r="AO1284"/>
  <c r="AO1285"/>
  <c r="AO1286"/>
  <c r="AO1287"/>
  <c r="A1287" s="1"/>
  <c r="AO1288"/>
  <c r="AO1289"/>
  <c r="AO1290"/>
  <c r="AO1291"/>
  <c r="AO1292"/>
  <c r="AO1293"/>
  <c r="AO1294"/>
  <c r="AO1295"/>
  <c r="A1295" s="1"/>
  <c r="AO1296"/>
  <c r="AO1297"/>
  <c r="AO1298"/>
  <c r="AO1299"/>
  <c r="AO1300"/>
  <c r="AO1301"/>
  <c r="AO1302"/>
  <c r="AO1303"/>
  <c r="A1303" s="1"/>
  <c r="AO1304"/>
  <c r="AO1305"/>
  <c r="AO1306"/>
  <c r="AO1307"/>
  <c r="AO1308"/>
  <c r="AO1309"/>
  <c r="AO1310"/>
  <c r="AO1311"/>
  <c r="A1311" s="1"/>
  <c r="AO1312"/>
  <c r="AO1313"/>
  <c r="AO1314"/>
  <c r="AO1315"/>
  <c r="AO1316"/>
  <c r="AO1317"/>
  <c r="AO1318"/>
  <c r="AO1319"/>
  <c r="A1319" s="1"/>
  <c r="AO1320"/>
  <c r="AO1321"/>
  <c r="AO1322"/>
  <c r="AO1323"/>
  <c r="AO1324"/>
  <c r="AO1325"/>
  <c r="AO1326"/>
  <c r="AO1327"/>
  <c r="A1327" s="1"/>
  <c r="AO1328"/>
  <c r="AO1329"/>
  <c r="AO1330"/>
  <c r="AO1331"/>
  <c r="AO1332"/>
  <c r="AO1333"/>
  <c r="AO1334"/>
  <c r="AO1335"/>
  <c r="A1335" s="1"/>
  <c r="AO1336"/>
  <c r="AO1337"/>
  <c r="AO1338"/>
  <c r="AO1339"/>
  <c r="AO1340"/>
  <c r="AO1341"/>
  <c r="AO1342"/>
  <c r="AO1343"/>
  <c r="A1343" s="1"/>
  <c r="AO1344"/>
  <c r="AO1345"/>
  <c r="AO1346"/>
  <c r="AO1347"/>
  <c r="AO1348"/>
  <c r="AO1349"/>
  <c r="AO1350"/>
  <c r="AO1351"/>
  <c r="A1351" s="1"/>
  <c r="AO1352"/>
  <c r="AO1353"/>
  <c r="AO1354"/>
  <c r="AO1355"/>
  <c r="AO1356"/>
  <c r="AO1357"/>
  <c r="AO1358"/>
  <c r="AO1359"/>
  <c r="A1359" s="1"/>
  <c r="AO1360"/>
  <c r="AO1361"/>
  <c r="AO1362"/>
  <c r="AO1363"/>
  <c r="AO1364"/>
  <c r="AO1365"/>
  <c r="AO1366"/>
  <c r="AO1367"/>
  <c r="A1367" s="1"/>
  <c r="AO1368"/>
  <c r="AO1369"/>
  <c r="AO1370"/>
  <c r="AO1371"/>
  <c r="AO1372"/>
  <c r="AO1373"/>
  <c r="AO1374"/>
  <c r="AO1375"/>
  <c r="A1375" s="1"/>
  <c r="AO1376"/>
  <c r="AO1377"/>
  <c r="AO1378"/>
  <c r="AO1379"/>
  <c r="AO1380"/>
  <c r="AO1381"/>
  <c r="AO1382"/>
  <c r="AO1383"/>
  <c r="A1383" s="1"/>
  <c r="AO1384"/>
  <c r="AO1385"/>
  <c r="AO1386"/>
  <c r="AO1387"/>
  <c r="AO1388"/>
  <c r="AO1389"/>
  <c r="AO1390"/>
  <c r="AO1391"/>
  <c r="A1391" s="1"/>
  <c r="AO1392"/>
  <c r="AO1393"/>
  <c r="AO1394"/>
  <c r="AO1395"/>
  <c r="AO1396"/>
  <c r="AO1397"/>
  <c r="AO1398"/>
  <c r="AO1399"/>
  <c r="A1399" s="1"/>
  <c r="AO1400"/>
  <c r="AO1401"/>
  <c r="AO1402"/>
  <c r="AO1403"/>
  <c r="AO1404"/>
  <c r="AO1405"/>
  <c r="AO1406"/>
  <c r="AO1407"/>
  <c r="A1407" s="1"/>
  <c r="AO1408"/>
  <c r="AO1409"/>
  <c r="AO1410"/>
  <c r="AO1411"/>
  <c r="AO1412"/>
  <c r="AO1413"/>
  <c r="AO1414"/>
  <c r="AO1415"/>
  <c r="A1415" s="1"/>
  <c r="AO1416"/>
  <c r="AO1417"/>
  <c r="AO1418"/>
  <c r="AO1419"/>
  <c r="AO1420"/>
  <c r="AO1421"/>
  <c r="AO1422"/>
  <c r="AO1423"/>
  <c r="A1423" s="1"/>
  <c r="AO1424"/>
  <c r="AO1425"/>
  <c r="AO1426"/>
  <c r="AO1427"/>
  <c r="AO1428"/>
  <c r="AO1429"/>
  <c r="AO1430"/>
  <c r="AO1431"/>
  <c r="A1431" s="1"/>
  <c r="AO1432"/>
  <c r="AO1433"/>
  <c r="AO1434"/>
  <c r="AO1435"/>
  <c r="AO1436"/>
  <c r="AO1437"/>
  <c r="AO1438"/>
  <c r="AO1439"/>
  <c r="A1439" s="1"/>
  <c r="AO1440"/>
  <c r="AO1441"/>
  <c r="AO1442"/>
  <c r="AO1443"/>
  <c r="AO1444"/>
  <c r="AO1445"/>
  <c r="AO1446"/>
  <c r="AO1447"/>
  <c r="A1447" s="1"/>
  <c r="AO1448"/>
  <c r="AO1449"/>
  <c r="AO1450"/>
  <c r="AO1451"/>
  <c r="AO1452"/>
  <c r="AO1453"/>
  <c r="AO1454"/>
  <c r="AO1455"/>
  <c r="A1455" s="1"/>
  <c r="AO1456"/>
  <c r="AO1457"/>
  <c r="AO1458"/>
  <c r="AO1459"/>
  <c r="AO1460"/>
  <c r="AO1461"/>
  <c r="AO1462"/>
  <c r="AO1463"/>
  <c r="A1463" s="1"/>
  <c r="AO1464"/>
  <c r="AO1465"/>
  <c r="AO1466"/>
  <c r="AO1467"/>
  <c r="AO1468"/>
  <c r="AO1469"/>
  <c r="AO1470"/>
  <c r="AO1471"/>
  <c r="A1471" s="1"/>
  <c r="AO1472"/>
  <c r="AO1473"/>
  <c r="AO1474"/>
  <c r="AO1475"/>
  <c r="AO1476"/>
  <c r="AO1477"/>
  <c r="AO1478"/>
  <c r="AO1479"/>
  <c r="A1479" s="1"/>
  <c r="AO1480"/>
  <c r="AO1481"/>
  <c r="AO1482"/>
  <c r="AO1483"/>
  <c r="AO1484"/>
  <c r="AO1485"/>
  <c r="AO1486"/>
  <c r="AO1487"/>
  <c r="A1487" s="1"/>
  <c r="AO1488"/>
  <c r="AO1489"/>
  <c r="AO1490"/>
  <c r="AO1491"/>
  <c r="AO1492"/>
  <c r="AO1493"/>
  <c r="AO1494"/>
  <c r="AO1495"/>
  <c r="A1495" s="1"/>
  <c r="AO1496"/>
  <c r="AO1497"/>
  <c r="AO1498"/>
  <c r="AO1499"/>
  <c r="AO1500"/>
  <c r="AO1501"/>
  <c r="AO1502"/>
  <c r="AO1503"/>
  <c r="A1503" s="1"/>
  <c r="AO1504"/>
  <c r="AO1505"/>
  <c r="AO1506"/>
  <c r="AO1507"/>
  <c r="AO1508"/>
  <c r="AO1509"/>
  <c r="AO1510"/>
  <c r="AO1511"/>
  <c r="A1511" s="1"/>
  <c r="AO1512"/>
  <c r="AO1513"/>
  <c r="AO1514"/>
  <c r="AO1515"/>
  <c r="AO1516"/>
  <c r="AO1517"/>
  <c r="AO1518"/>
  <c r="AO1519"/>
  <c r="A1519" s="1"/>
  <c r="AO1520"/>
  <c r="AO1521"/>
  <c r="AO1522"/>
  <c r="AO1523"/>
  <c r="AO1524"/>
  <c r="AO1525"/>
  <c r="AO1526"/>
  <c r="AO1527"/>
  <c r="A1527" s="1"/>
  <c r="AO1528"/>
  <c r="AO1529"/>
  <c r="AO1530"/>
  <c r="AO1531"/>
  <c r="AO1532"/>
  <c r="AO1533"/>
  <c r="AO1534"/>
  <c r="AO1535"/>
  <c r="A1535" s="1"/>
  <c r="AO1536"/>
  <c r="AO1537"/>
  <c r="AO1538"/>
  <c r="AO1539"/>
  <c r="AO1540"/>
  <c r="AO1541"/>
  <c r="AO1542"/>
  <c r="AO1543"/>
  <c r="A1543" s="1"/>
  <c r="AO1544"/>
  <c r="AO1545"/>
  <c r="AO1546"/>
  <c r="AO1547"/>
  <c r="AO1548"/>
  <c r="AO1549"/>
  <c r="AO1550"/>
  <c r="AO1551"/>
  <c r="A1551" s="1"/>
  <c r="AO1552"/>
  <c r="AO1553"/>
  <c r="AO1554"/>
  <c r="AO1555"/>
  <c r="AO1556"/>
  <c r="AO1557"/>
  <c r="AO1558"/>
  <c r="AO1559"/>
  <c r="A1559" s="1"/>
  <c r="AO1560"/>
  <c r="AO1561"/>
  <c r="AO1562"/>
  <c r="AO1563"/>
  <c r="AO1564"/>
  <c r="AO1565"/>
  <c r="AO1566"/>
  <c r="AO1567"/>
  <c r="A1567" s="1"/>
  <c r="AO1568"/>
  <c r="AO1569"/>
  <c r="AO1570"/>
  <c r="AO1571"/>
  <c r="AO1572"/>
  <c r="AO1573"/>
  <c r="AO1574"/>
  <c r="AO1575"/>
  <c r="A1575" s="1"/>
  <c r="AO1576"/>
  <c r="AO1577"/>
  <c r="AO1578"/>
  <c r="AO1579"/>
  <c r="AO1580"/>
  <c r="AO1581"/>
  <c r="AO1582"/>
  <c r="AO1583"/>
  <c r="A1583" s="1"/>
  <c r="AO1584"/>
  <c r="AO1585"/>
  <c r="AO1586"/>
  <c r="AO1587"/>
  <c r="AO1588"/>
  <c r="AO1589"/>
  <c r="AO1590"/>
  <c r="AO1591"/>
  <c r="A1591" s="1"/>
  <c r="AO1592"/>
  <c r="AO1593"/>
  <c r="AO1594"/>
  <c r="AO1595"/>
  <c r="AO1596"/>
  <c r="AO1597"/>
  <c r="AO1598"/>
  <c r="AO1599"/>
  <c r="A1599" s="1"/>
  <c r="AO1600"/>
  <c r="AO1601"/>
  <c r="AO1602"/>
  <c r="AO1603"/>
  <c r="AO1604"/>
  <c r="AO1605"/>
  <c r="AO1606"/>
  <c r="AO1607"/>
  <c r="A1607" s="1"/>
  <c r="AO1608"/>
  <c r="AO1609"/>
  <c r="AO1610"/>
  <c r="AO1611"/>
  <c r="AO1612"/>
  <c r="AO1613"/>
  <c r="AO1614"/>
  <c r="AO1615"/>
  <c r="A1615" s="1"/>
  <c r="AO1616"/>
  <c r="AO1617"/>
  <c r="AO1618"/>
  <c r="AO1619"/>
  <c r="AO1620"/>
  <c r="AO1621"/>
  <c r="AO1622"/>
  <c r="AO1623"/>
  <c r="A1623" s="1"/>
  <c r="AO1624"/>
  <c r="AO1625"/>
  <c r="AO1626"/>
  <c r="AO1627"/>
  <c r="AO1628"/>
  <c r="AO1629"/>
  <c r="AO1630"/>
  <c r="AO1631"/>
  <c r="A1631" s="1"/>
  <c r="AO1632"/>
  <c r="AO1633"/>
  <c r="AO1634"/>
  <c r="AO1635"/>
  <c r="AO1636"/>
  <c r="AO1637"/>
  <c r="AO1638"/>
  <c r="AO1639"/>
  <c r="A1639" s="1"/>
  <c r="AO1640"/>
  <c r="AO1641"/>
  <c r="AO1642"/>
  <c r="AO1643"/>
  <c r="AO1644"/>
  <c r="AO1645"/>
  <c r="AO1646"/>
  <c r="AO1647"/>
  <c r="A1647" s="1"/>
  <c r="AO1648"/>
  <c r="AO1649"/>
  <c r="AO1650"/>
  <c r="AO1651"/>
  <c r="AO1652"/>
  <c r="AO1653"/>
  <c r="AO1654"/>
  <c r="AO1655"/>
  <c r="A1655" s="1"/>
  <c r="AO1656"/>
  <c r="AO1657"/>
  <c r="AO1658"/>
  <c r="AO1659"/>
  <c r="AO1660"/>
  <c r="AO1661"/>
  <c r="AO1662"/>
  <c r="AO1663"/>
  <c r="A1663" s="1"/>
  <c r="AO1664"/>
  <c r="AO1665"/>
  <c r="AO1666"/>
  <c r="AO1667"/>
  <c r="AO1668"/>
  <c r="AO1669"/>
  <c r="AO1670"/>
  <c r="AO1671"/>
  <c r="A1671" s="1"/>
  <c r="AO1672"/>
  <c r="AO1673"/>
  <c r="AO1674"/>
  <c r="AO1675"/>
  <c r="AO1676"/>
  <c r="AO1677"/>
  <c r="AO1678"/>
  <c r="AO1679"/>
  <c r="A1679" s="1"/>
  <c r="AO1680"/>
  <c r="AO1681"/>
  <c r="AO1682"/>
  <c r="AO1683"/>
  <c r="AO1684"/>
  <c r="AO1685"/>
  <c r="AO1686"/>
  <c r="AO1687"/>
  <c r="A1687" s="1"/>
  <c r="AO1688"/>
  <c r="AO1689"/>
  <c r="AO1690"/>
  <c r="AO1691"/>
  <c r="AO1692"/>
  <c r="AO1693"/>
  <c r="AO1694"/>
  <c r="AO1695"/>
  <c r="A1695" s="1"/>
  <c r="AO1696"/>
  <c r="AO1697"/>
  <c r="AO1698"/>
  <c r="AO1699"/>
  <c r="AO1700"/>
  <c r="AO1701"/>
  <c r="AO1702"/>
  <c r="AO1703"/>
  <c r="A1703" s="1"/>
  <c r="AO1704"/>
  <c r="AO1705"/>
  <c r="AO1706"/>
  <c r="AO1707"/>
  <c r="AO1708"/>
  <c r="AO1709"/>
  <c r="AO1710"/>
  <c r="AO1711"/>
  <c r="A1711" s="1"/>
  <c r="AO1712"/>
  <c r="AO1713"/>
  <c r="AO1714"/>
  <c r="AO1715"/>
  <c r="AO1716"/>
  <c r="AO1717"/>
  <c r="AO1718"/>
  <c r="AO1719"/>
  <c r="A1719" s="1"/>
  <c r="AO1720"/>
  <c r="AO1721"/>
  <c r="AO1722"/>
  <c r="AO1723"/>
  <c r="AO1724"/>
  <c r="AO1725"/>
  <c r="AO1726"/>
  <c r="AO1727"/>
  <c r="A1727" s="1"/>
  <c r="AO1728"/>
  <c r="AO1729"/>
  <c r="AO1730"/>
  <c r="AO1731"/>
  <c r="AO1732"/>
  <c r="AO1733"/>
  <c r="AO1734"/>
  <c r="AO1735"/>
  <c r="A1735" s="1"/>
  <c r="AO1736"/>
  <c r="AO1737"/>
  <c r="AO1738"/>
  <c r="AO1739"/>
  <c r="AO1740"/>
  <c r="AO1741"/>
  <c r="AO1742"/>
  <c r="AO1743"/>
  <c r="A1743" s="1"/>
  <c r="AO1744"/>
  <c r="AO1745"/>
  <c r="AO1746"/>
  <c r="AO1747"/>
  <c r="AO1748"/>
  <c r="AO1749"/>
  <c r="AO1750"/>
  <c r="AO1751"/>
  <c r="A1751" s="1"/>
  <c r="AO1752"/>
  <c r="AO1753"/>
  <c r="AO1754"/>
  <c r="AO1755"/>
  <c r="AO1756"/>
  <c r="AO1757"/>
  <c r="AO1758"/>
  <c r="AO1759"/>
  <c r="A1759" s="1"/>
  <c r="AO1760"/>
  <c r="AO1761"/>
  <c r="AO1762"/>
  <c r="AO1763"/>
  <c r="AO1764"/>
  <c r="AO1765"/>
  <c r="AO1766"/>
  <c r="AO1767"/>
  <c r="A1767" s="1"/>
  <c r="AO1768"/>
  <c r="AO1769"/>
  <c r="AO1770"/>
  <c r="AO1771"/>
  <c r="AO1772"/>
  <c r="AO1773"/>
  <c r="AO1774"/>
  <c r="AO1775"/>
  <c r="A1775" s="1"/>
  <c r="AO1776"/>
  <c r="AO1777"/>
  <c r="AO1778"/>
  <c r="AO1779"/>
  <c r="AO1780"/>
  <c r="AO1781"/>
  <c r="AO1782"/>
  <c r="AO1783"/>
  <c r="A1783" s="1"/>
  <c r="AO1784"/>
  <c r="AO1785"/>
  <c r="AO1786"/>
  <c r="AO1787"/>
  <c r="AO1788"/>
  <c r="AO1789"/>
  <c r="AO1790"/>
  <c r="AO1791"/>
  <c r="A1791" s="1"/>
  <c r="AO1792"/>
  <c r="AO1793"/>
  <c r="AO1794"/>
  <c r="AO1795"/>
  <c r="AO1796"/>
  <c r="AO1797"/>
  <c r="AO1798"/>
  <c r="AO1799"/>
  <c r="A1799" s="1"/>
  <c r="AO1800"/>
  <c r="AO1801"/>
  <c r="AO1802"/>
  <c r="AO1803"/>
  <c r="AO1804"/>
  <c r="AO1805"/>
  <c r="AO1806"/>
  <c r="AO1807"/>
  <c r="A1807" s="1"/>
  <c r="AO1808"/>
  <c r="AO1809"/>
  <c r="AO1810"/>
  <c r="AO1811"/>
  <c r="AO1812"/>
  <c r="AO1813"/>
  <c r="AO1814"/>
  <c r="AO1815"/>
  <c r="A1815" s="1"/>
  <c r="AO1816"/>
  <c r="AO1817"/>
  <c r="AO1818"/>
  <c r="AO1819"/>
  <c r="AO1820"/>
  <c r="AO1821"/>
  <c r="AO1822"/>
  <c r="AO1823"/>
  <c r="A1823" s="1"/>
  <c r="AO1824"/>
  <c r="AO1825"/>
  <c r="AO1826"/>
  <c r="AO1827"/>
  <c r="AO1828"/>
  <c r="AO1829"/>
  <c r="AO1830"/>
  <c r="AO1831"/>
  <c r="A1831" s="1"/>
  <c r="AO1832"/>
  <c r="AO1833"/>
  <c r="AO1834"/>
  <c r="AO1835"/>
  <c r="AO1836"/>
  <c r="AO1837"/>
  <c r="AO1838"/>
  <c r="AO1839"/>
  <c r="A1839" s="1"/>
  <c r="AO1840"/>
  <c r="AO1841"/>
  <c r="AO1842"/>
  <c r="AO1843"/>
  <c r="AO1844"/>
  <c r="AO1845"/>
  <c r="AO1846"/>
  <c r="AO1847"/>
  <c r="A1847" s="1"/>
  <c r="AO1848"/>
  <c r="AO1849"/>
  <c r="AO1850"/>
  <c r="AO1851"/>
  <c r="AO1852"/>
  <c r="AO1853"/>
  <c r="AO1854"/>
  <c r="AO1855"/>
  <c r="A1855" s="1"/>
  <c r="AO1856"/>
  <c r="AO1857"/>
  <c r="AO1858"/>
  <c r="AO1859"/>
  <c r="AO1860"/>
  <c r="AO1861"/>
  <c r="AO1862"/>
  <c r="AO1863"/>
  <c r="A1863" s="1"/>
  <c r="AO1864"/>
  <c r="AO1865"/>
  <c r="AO1866"/>
  <c r="AO1867"/>
  <c r="AO1868"/>
  <c r="AO1869"/>
  <c r="AO1870"/>
  <c r="AO1871"/>
  <c r="A1871" s="1"/>
  <c r="AO1872"/>
  <c r="AO1873"/>
  <c r="AO1874"/>
  <c r="AO1875"/>
  <c r="AO1876"/>
  <c r="AO1877"/>
  <c r="AO1878"/>
  <c r="AO1879"/>
  <c r="A1879" s="1"/>
  <c r="AO1880"/>
  <c r="AO1881"/>
  <c r="AO1882"/>
  <c r="AO1883"/>
  <c r="AO1884"/>
  <c r="AO1885"/>
  <c r="AO1886"/>
  <c r="AO1887"/>
  <c r="A1887" s="1"/>
  <c r="AO1888"/>
  <c r="AO1889"/>
  <c r="AO1890"/>
  <c r="AO1891"/>
  <c r="AO1892"/>
  <c r="AO1893"/>
  <c r="AO1894"/>
  <c r="AO1895"/>
  <c r="A1895" s="1"/>
  <c r="AO1896"/>
  <c r="AO1897"/>
  <c r="AO1898"/>
  <c r="AO1899"/>
  <c r="AO1900"/>
  <c r="AO1901"/>
  <c r="AO1902"/>
  <c r="AO1903"/>
  <c r="A1903" s="1"/>
  <c r="AO1904"/>
  <c r="AO1905"/>
  <c r="AO1906"/>
  <c r="AO1907"/>
  <c r="AO1908"/>
  <c r="AO1909"/>
  <c r="AO1910"/>
  <c r="AO1911"/>
  <c r="A1911" s="1"/>
  <c r="AO1912"/>
  <c r="AO1913"/>
  <c r="AO1914"/>
  <c r="AO1915"/>
  <c r="AO1916"/>
  <c r="AO1917"/>
  <c r="AO1918"/>
  <c r="AO1919"/>
  <c r="A1919" s="1"/>
  <c r="AO1920"/>
  <c r="AO1921"/>
  <c r="AO1922"/>
  <c r="AO1923"/>
  <c r="AO1924"/>
  <c r="AO1925"/>
  <c r="AO1926"/>
  <c r="AO1927"/>
  <c r="A1927" s="1"/>
  <c r="AO1928"/>
  <c r="AO1929"/>
  <c r="AO1930"/>
  <c r="AO1931"/>
  <c r="AO1932"/>
  <c r="AO1933"/>
  <c r="AO1934"/>
  <c r="AO1935"/>
  <c r="A1935" s="1"/>
  <c r="AO1936"/>
  <c r="AO1937"/>
  <c r="AO1938"/>
  <c r="AO1939"/>
  <c r="AO1940"/>
  <c r="AO1941"/>
  <c r="AO1942"/>
  <c r="AO1943"/>
  <c r="A1943" s="1"/>
  <c r="AO1944"/>
  <c r="AO1945"/>
  <c r="AO1946"/>
  <c r="AO1947"/>
  <c r="AO1948"/>
  <c r="AO1949"/>
  <c r="AO1950"/>
  <c r="AO1951"/>
  <c r="A1951" s="1"/>
  <c r="AO1952"/>
  <c r="AO1953"/>
  <c r="AO1954"/>
  <c r="AO1955"/>
  <c r="AO1956"/>
  <c r="AO1957"/>
  <c r="AO1958"/>
  <c r="AO1959"/>
  <c r="A1959" s="1"/>
  <c r="AO1960"/>
  <c r="AO1961"/>
  <c r="AO1962"/>
  <c r="A1962" s="1"/>
  <c r="AO1963"/>
  <c r="AO1964"/>
  <c r="AO1965"/>
  <c r="AO1966"/>
  <c r="AO1967"/>
  <c r="A1967" s="1"/>
  <c r="AO1968"/>
  <c r="AO1969"/>
  <c r="AO1970"/>
  <c r="A1970" s="1"/>
  <c r="AO1971"/>
  <c r="AO1972"/>
  <c r="AO1973"/>
  <c r="AO1974"/>
  <c r="AO1975"/>
  <c r="A1975" s="1"/>
  <c r="AO1976"/>
  <c r="A1976" s="1"/>
  <c r="AO1977"/>
  <c r="AO1978"/>
  <c r="A1978" s="1"/>
  <c r="AO1979"/>
  <c r="AO1980"/>
  <c r="AO1981"/>
  <c r="AO1982"/>
  <c r="AO1983"/>
  <c r="A1983" s="1"/>
  <c r="AO1984"/>
  <c r="AO1985"/>
  <c r="AO1986"/>
  <c r="A1986" s="1"/>
  <c r="AO1987"/>
  <c r="AO1988"/>
  <c r="AO1989"/>
  <c r="AO1990"/>
  <c r="AO1991"/>
  <c r="A1991" s="1"/>
  <c r="AO1992"/>
  <c r="AO1993"/>
  <c r="AO1994"/>
  <c r="A1994" s="1"/>
  <c r="AO1995"/>
  <c r="AO1996"/>
  <c r="AO1997"/>
  <c r="AO1998"/>
  <c r="AO1999"/>
  <c r="A1999" s="1"/>
  <c r="AO2000"/>
  <c r="AO2001"/>
  <c r="AO2002"/>
  <c r="A2002" s="1"/>
  <c r="AO2003"/>
  <c r="AO2004"/>
  <c r="AO2005"/>
  <c r="AO2006"/>
  <c r="AO2007"/>
  <c r="A2007" s="1"/>
  <c r="AO2008"/>
  <c r="A2008" s="1"/>
  <c r="AO2009"/>
  <c r="AO2010"/>
  <c r="A2010" s="1"/>
  <c r="AO2011"/>
  <c r="AO2012"/>
  <c r="AO2013"/>
  <c r="AO2014"/>
  <c r="AO2015"/>
  <c r="A2015" s="1"/>
  <c r="AO2016"/>
  <c r="AO2017"/>
  <c r="AO2018"/>
  <c r="A2018" s="1"/>
  <c r="AO2019"/>
  <c r="AO2020"/>
  <c r="AO2021"/>
  <c r="AO2022"/>
  <c r="AO2023"/>
  <c r="A2023" s="1"/>
  <c r="AO2024"/>
  <c r="AO2025"/>
  <c r="AO2026"/>
  <c r="A2026" s="1"/>
  <c r="AO2027"/>
  <c r="AO2028"/>
  <c r="AO2029"/>
  <c r="AO2030"/>
  <c r="AO2031"/>
  <c r="A2031" s="1"/>
  <c r="AO2032"/>
  <c r="AO2033"/>
  <c r="AO2034"/>
  <c r="A2034" s="1"/>
  <c r="AO2035"/>
  <c r="AO2036"/>
  <c r="AO2037"/>
  <c r="AO2038"/>
  <c r="AO2039"/>
  <c r="A2039" s="1"/>
  <c r="AO2040"/>
  <c r="A2040" s="1"/>
  <c r="AO2041"/>
  <c r="AO2042"/>
  <c r="A2042" s="1"/>
  <c r="AO2043"/>
  <c r="AO2044"/>
  <c r="AO2045"/>
  <c r="AO2046"/>
  <c r="AO2047"/>
  <c r="A2047" s="1"/>
  <c r="AO2048"/>
  <c r="AO2049"/>
  <c r="AO2050"/>
  <c r="A2050" s="1"/>
  <c r="AO2051"/>
  <c r="AO2052"/>
  <c r="AO2053"/>
  <c r="AO2054"/>
  <c r="AO2055"/>
  <c r="A2055" s="1"/>
  <c r="AO2056"/>
  <c r="AO2057"/>
  <c r="AO2058"/>
  <c r="A2058" s="1"/>
  <c r="AO2059"/>
  <c r="AO2060"/>
  <c r="AO2061"/>
  <c r="AO2062"/>
  <c r="AO2063"/>
  <c r="A2063" s="1"/>
  <c r="AO2064"/>
  <c r="AO2065"/>
  <c r="AO2066"/>
  <c r="A2066" s="1"/>
  <c r="AO2067"/>
  <c r="AO2068"/>
  <c r="AO2069"/>
  <c r="AO2070"/>
  <c r="AO2071"/>
  <c r="A2071" s="1"/>
  <c r="AO2072"/>
  <c r="A2072" s="1"/>
  <c r="AO2073"/>
  <c r="AO2074"/>
  <c r="A2074" s="1"/>
  <c r="AO2075"/>
  <c r="AO2076"/>
  <c r="AO2077"/>
  <c r="AO2078"/>
  <c r="AO2079"/>
  <c r="A2079" s="1"/>
  <c r="AO2080"/>
  <c r="AO2081"/>
  <c r="AO2082"/>
  <c r="A2082" s="1"/>
  <c r="AO2083"/>
  <c r="AO2084"/>
  <c r="AO2085"/>
  <c r="AO2086"/>
  <c r="AO2087"/>
  <c r="A2087" s="1"/>
  <c r="AO2088"/>
  <c r="AO2089"/>
  <c r="AO2090"/>
  <c r="A2090" s="1"/>
  <c r="AO2091"/>
  <c r="AO2092"/>
  <c r="AO2093"/>
  <c r="AO2094"/>
  <c r="AO2095"/>
  <c r="A2095" s="1"/>
  <c r="AO2096"/>
  <c r="AO2097"/>
  <c r="AO2098"/>
  <c r="A2098" s="1"/>
  <c r="AO2099"/>
  <c r="AO2100"/>
  <c r="AO2101"/>
  <c r="AO2102"/>
  <c r="AO2103"/>
  <c r="A2103" s="1"/>
  <c r="AO2104"/>
  <c r="A2104" s="1"/>
  <c r="AO2105"/>
  <c r="AO2106"/>
  <c r="A2106" s="1"/>
  <c r="AO2107"/>
  <c r="AO2108"/>
  <c r="A2108" s="1"/>
  <c r="AO2109"/>
  <c r="AO2110"/>
  <c r="AO2111"/>
  <c r="A2111" s="1"/>
  <c r="AO2112"/>
  <c r="AO2113"/>
  <c r="AO2114"/>
  <c r="A2114" s="1"/>
  <c r="AO2115"/>
  <c r="AO2116"/>
  <c r="AO2117"/>
  <c r="AO2118"/>
  <c r="AO2119"/>
  <c r="A2119" s="1"/>
  <c r="AO2120"/>
  <c r="AO2121"/>
  <c r="AO2122"/>
  <c r="A2122" s="1"/>
  <c r="AO2123"/>
  <c r="AO2124"/>
  <c r="AO2125"/>
  <c r="AO2126"/>
  <c r="AO2127"/>
  <c r="A2127" s="1"/>
  <c r="AO2128"/>
  <c r="AO2129"/>
  <c r="AO2130"/>
  <c r="A2130" s="1"/>
  <c r="AO2131"/>
  <c r="AO2132"/>
  <c r="AO2133"/>
  <c r="AO2134"/>
  <c r="AO2135"/>
  <c r="A2135" s="1"/>
  <c r="AO2136"/>
  <c r="A2136" s="1"/>
  <c r="AO2137"/>
  <c r="A2137" s="1"/>
  <c r="AO2138"/>
  <c r="A2138" s="1"/>
  <c r="AO2139"/>
  <c r="AO2140"/>
  <c r="AO2141"/>
  <c r="AO2142"/>
  <c r="AO2143"/>
  <c r="A2143" s="1"/>
  <c r="AO2144"/>
  <c r="AO2145"/>
  <c r="A2145" s="1"/>
  <c r="AO2146"/>
  <c r="A2146" s="1"/>
  <c r="AO2147"/>
  <c r="AO2148"/>
  <c r="AO2149"/>
  <c r="AO2150"/>
  <c r="AO2151"/>
  <c r="A2151" s="1"/>
  <c r="AO2152"/>
  <c r="AO2153"/>
  <c r="A2153" s="1"/>
  <c r="AO2154"/>
  <c r="A2154" s="1"/>
  <c r="AO2155"/>
  <c r="AO2156"/>
  <c r="AO2157"/>
  <c r="AO2158"/>
  <c r="AO2159"/>
  <c r="A2159" s="1"/>
  <c r="AO2160"/>
  <c r="AO2161"/>
  <c r="A2161" s="1"/>
  <c r="AO2162"/>
  <c r="A2162" s="1"/>
  <c r="AO2163"/>
  <c r="AO2164"/>
  <c r="A2164" s="1"/>
  <c r="AO2165"/>
  <c r="AO2166"/>
  <c r="AO2167"/>
  <c r="A2167" s="1"/>
  <c r="AO2168"/>
  <c r="AO2169"/>
  <c r="A2169" s="1"/>
  <c r="AO2170"/>
  <c r="A2170" s="1"/>
  <c r="AO2171"/>
  <c r="AO2172"/>
  <c r="AO2173"/>
  <c r="AO2174"/>
  <c r="AO2175"/>
  <c r="A2175" s="1"/>
  <c r="AO2176"/>
  <c r="A2176" s="1"/>
  <c r="AO2177"/>
  <c r="A2177" s="1"/>
  <c r="AO2178"/>
  <c r="A2178" s="1"/>
  <c r="AO2179"/>
  <c r="AO2180"/>
  <c r="A2180" s="1"/>
  <c r="AO2181"/>
  <c r="AO2182"/>
  <c r="AO2183"/>
  <c r="A2183" s="1"/>
  <c r="AO2184"/>
  <c r="AO2185"/>
  <c r="A2185" s="1"/>
  <c r="AO2186"/>
  <c r="A2186" s="1"/>
  <c r="AO2187"/>
  <c r="AO2188"/>
  <c r="A2188" s="1"/>
  <c r="AO2189"/>
  <c r="AO2190"/>
  <c r="AO2191"/>
  <c r="A2191" s="1"/>
  <c r="AO2192"/>
  <c r="A2192" s="1"/>
  <c r="AO2193"/>
  <c r="A2193" s="1"/>
  <c r="AO2194"/>
  <c r="A2194" s="1"/>
  <c r="AO2195"/>
  <c r="AO2196"/>
  <c r="AO2197"/>
  <c r="AO2198"/>
  <c r="AO2199"/>
  <c r="A2199" s="1"/>
  <c r="AO2200"/>
  <c r="A2200" s="1"/>
  <c r="AO2201"/>
  <c r="A2201" s="1"/>
  <c r="AO2202"/>
  <c r="A2202" s="1"/>
  <c r="AO2203"/>
  <c r="AO2204"/>
  <c r="AO2205"/>
  <c r="AO2206"/>
  <c r="AO2207"/>
  <c r="A2207" s="1"/>
  <c r="AO2208"/>
  <c r="A2208" s="1"/>
  <c r="AO2209"/>
  <c r="A2209" s="1"/>
  <c r="AO2210"/>
  <c r="A2210" s="1"/>
  <c r="AO2211"/>
  <c r="AO2212"/>
  <c r="AO2213"/>
  <c r="A2213" s="1"/>
  <c r="AO2214"/>
  <c r="AO2215"/>
  <c r="A2215" s="1"/>
  <c r="AO2216"/>
  <c r="AO2217"/>
  <c r="A2217" s="1"/>
  <c r="AO2218"/>
  <c r="A2218" s="1"/>
  <c r="AO2219"/>
  <c r="AO2220"/>
  <c r="AO2221"/>
  <c r="AO2222"/>
  <c r="AO2223"/>
  <c r="A2223" s="1"/>
  <c r="AO2224"/>
  <c r="AO2225"/>
  <c r="A2225" s="1"/>
  <c r="AO2226"/>
  <c r="A2226" s="1"/>
  <c r="AO2227"/>
  <c r="AO2228"/>
  <c r="A2228" s="1"/>
  <c r="AO2229"/>
  <c r="AO2230"/>
  <c r="AO2231"/>
  <c r="A2231" s="1"/>
  <c r="AO2232"/>
  <c r="AO2233"/>
  <c r="A2233" s="1"/>
  <c r="AO2234"/>
  <c r="A2234" s="1"/>
  <c r="AO2235"/>
  <c r="AO2236"/>
  <c r="AO2237"/>
  <c r="AO2238"/>
  <c r="AO2239"/>
  <c r="A2239" s="1"/>
  <c r="AO2240"/>
  <c r="A2240" s="1"/>
  <c r="AO2241"/>
  <c r="A2241" s="1"/>
  <c r="AO2242"/>
  <c r="A2242" s="1"/>
  <c r="AO2243"/>
  <c r="AO2244"/>
  <c r="A2244" s="1"/>
  <c r="AO2245"/>
  <c r="AO2246"/>
  <c r="AO2247"/>
  <c r="A2247" s="1"/>
  <c r="AO2248"/>
  <c r="AO2249"/>
  <c r="A2249" s="1"/>
  <c r="AO2250"/>
  <c r="A2250" s="1"/>
  <c r="AO2251"/>
  <c r="AO2252"/>
  <c r="A2252" s="1"/>
  <c r="AO2253"/>
  <c r="AO2254"/>
  <c r="AO2255"/>
  <c r="A2255" s="1"/>
  <c r="AO2256"/>
  <c r="A2256" s="1"/>
  <c r="AO2257"/>
  <c r="A2257" s="1"/>
  <c r="AO2258"/>
  <c r="A2258" s="1"/>
  <c r="AO2259"/>
  <c r="AO2260"/>
  <c r="AO2261"/>
  <c r="AO2262"/>
  <c r="AO2263"/>
  <c r="A2263" s="1"/>
  <c r="AO2264"/>
  <c r="A2264" s="1"/>
  <c r="AO2265"/>
  <c r="A2265" s="1"/>
  <c r="AO2266"/>
  <c r="A2266" s="1"/>
  <c r="AO2267"/>
  <c r="AO2268"/>
  <c r="AO2269"/>
  <c r="A2269" s="1"/>
  <c r="AO2270"/>
  <c r="AO2271"/>
  <c r="A2271" s="1"/>
  <c r="AO2272"/>
  <c r="A2272" s="1"/>
  <c r="AO2273"/>
  <c r="A2273" s="1"/>
  <c r="AO2274"/>
  <c r="A2274" s="1"/>
  <c r="AO2275"/>
  <c r="AO2276"/>
  <c r="AO2277"/>
  <c r="A2277" s="1"/>
  <c r="AO2278"/>
  <c r="AO2279"/>
  <c r="A2279" s="1"/>
  <c r="AO2280"/>
  <c r="A2280" s="1"/>
  <c r="AO2281"/>
  <c r="A2281" s="1"/>
  <c r="AO2282"/>
  <c r="A2282" s="1"/>
  <c r="AO2283"/>
  <c r="AO2284"/>
  <c r="AO2285"/>
  <c r="AO2286"/>
  <c r="AO2287"/>
  <c r="A2287" s="1"/>
  <c r="AO2288"/>
  <c r="AO2289"/>
  <c r="A2289" s="1"/>
  <c r="AO2290"/>
  <c r="A2290" s="1"/>
  <c r="AO2291"/>
  <c r="A2291" s="1"/>
  <c r="AO2292"/>
  <c r="A2292" s="1"/>
  <c r="AO2293"/>
  <c r="AO2294"/>
  <c r="AO2295"/>
  <c r="A2295" s="1"/>
  <c r="AO2296"/>
  <c r="A2296" s="1"/>
  <c r="AO2297"/>
  <c r="A2297" s="1"/>
  <c r="AO2298"/>
  <c r="A2298" s="1"/>
  <c r="AO2299"/>
  <c r="AO2300"/>
  <c r="A2300" s="1"/>
  <c r="AO2301"/>
  <c r="AO2302"/>
  <c r="AO2303"/>
  <c r="A2303" s="1"/>
  <c r="AO2304"/>
  <c r="AO2305"/>
  <c r="A2305" s="1"/>
  <c r="AO2306"/>
  <c r="A2306" s="1"/>
  <c r="AO2307"/>
  <c r="A2307" s="1"/>
  <c r="AO2308"/>
  <c r="A2308" s="1"/>
  <c r="AO2309"/>
  <c r="AO2310"/>
  <c r="AO2311"/>
  <c r="A2311" s="1"/>
  <c r="AO2312"/>
  <c r="A2312" s="1"/>
  <c r="AO2313"/>
  <c r="A2313" s="1"/>
  <c r="AO2314"/>
  <c r="A2314" s="1"/>
  <c r="AO2315"/>
  <c r="AO2316"/>
  <c r="A2316" s="1"/>
  <c r="AO2317"/>
  <c r="AO2318"/>
  <c r="AO2319"/>
  <c r="A2319" s="1"/>
  <c r="AO2320"/>
  <c r="AO2321"/>
  <c r="A2321" s="1"/>
  <c r="AO2322"/>
  <c r="A2322" s="1"/>
  <c r="AO2323"/>
  <c r="A2323" s="1"/>
  <c r="AO2324"/>
  <c r="A2324" s="1"/>
  <c r="AO2325"/>
  <c r="AO2326"/>
  <c r="AO2327"/>
  <c r="A2327" s="1"/>
  <c r="AO2328"/>
  <c r="A2328" s="1"/>
  <c r="AO2329"/>
  <c r="A2329" s="1"/>
  <c r="AO2330"/>
  <c r="A2330" s="1"/>
  <c r="AO2331"/>
  <c r="AO2332"/>
  <c r="A2332" s="1"/>
  <c r="AO2333"/>
  <c r="AO2334"/>
  <c r="AO2335"/>
  <c r="A2335" s="1"/>
  <c r="A2334"/>
  <c r="A2333"/>
  <c r="A2331"/>
  <c r="A2326"/>
  <c r="A2325"/>
  <c r="A2320"/>
  <c r="A2318"/>
  <c r="A2317"/>
  <c r="A2315"/>
  <c r="A2310"/>
  <c r="A2309"/>
  <c r="A2304"/>
  <c r="A2302"/>
  <c r="A2301"/>
  <c r="A2299"/>
  <c r="A2294"/>
  <c r="A2293"/>
  <c r="A2288"/>
  <c r="A2286"/>
  <c r="A2285"/>
  <c r="A2284"/>
  <c r="A2283"/>
  <c r="A2278"/>
  <c r="A2276"/>
  <c r="A2275"/>
  <c r="A2270"/>
  <c r="A2268"/>
  <c r="A2267"/>
  <c r="A2262"/>
  <c r="A2261"/>
  <c r="A2260"/>
  <c r="A2259"/>
  <c r="A2254"/>
  <c r="A2253"/>
  <c r="A2251"/>
  <c r="A2248"/>
  <c r="A2246"/>
  <c r="A2245"/>
  <c r="A2243"/>
  <c r="A2238"/>
  <c r="A2237"/>
  <c r="A2236"/>
  <c r="A2235"/>
  <c r="A2232"/>
  <c r="A2230"/>
  <c r="A2229"/>
  <c r="A2227"/>
  <c r="A2224"/>
  <c r="A2222"/>
  <c r="A2221"/>
  <c r="A2220"/>
  <c r="A2219"/>
  <c r="A2216"/>
  <c r="A2214"/>
  <c r="A2212"/>
  <c r="A2211"/>
  <c r="A2206"/>
  <c r="A2205"/>
  <c r="A2204"/>
  <c r="A2203"/>
  <c r="A2198"/>
  <c r="A2197"/>
  <c r="A2196"/>
  <c r="A2195"/>
  <c r="A2190"/>
  <c r="A2189"/>
  <c r="A2187"/>
  <c r="A2184"/>
  <c r="A2182"/>
  <c r="A2181"/>
  <c r="A2179"/>
  <c r="A2174"/>
  <c r="A2173"/>
  <c r="A2172"/>
  <c r="A2171"/>
  <c r="A2168"/>
  <c r="A2166"/>
  <c r="A2165"/>
  <c r="A2163"/>
  <c r="A2160"/>
  <c r="A2158"/>
  <c r="A2157"/>
  <c r="A2156"/>
  <c r="A2155"/>
  <c r="A2152"/>
  <c r="A2150"/>
  <c r="A2149"/>
  <c r="A2148"/>
  <c r="A2147"/>
  <c r="A2144"/>
  <c r="A2142"/>
  <c r="A2141"/>
  <c r="A2140"/>
  <c r="A2139"/>
  <c r="A2134"/>
  <c r="A2133"/>
  <c r="A2132"/>
  <c r="A2131"/>
  <c r="A2129"/>
  <c r="A2128"/>
  <c r="A2126"/>
  <c r="A2125"/>
  <c r="A2124"/>
  <c r="A2123"/>
  <c r="A2121"/>
  <c r="A2120"/>
  <c r="A2118"/>
  <c r="A2117"/>
  <c r="A2116"/>
  <c r="A2115"/>
  <c r="A2113"/>
  <c r="A2112"/>
  <c r="A2110"/>
  <c r="A2109"/>
  <c r="A2107"/>
  <c r="A2105"/>
  <c r="A2102"/>
  <c r="A2101"/>
  <c r="A2100"/>
  <c r="A2099"/>
  <c r="A2097"/>
  <c r="A2096"/>
  <c r="A2094"/>
  <c r="A2093"/>
  <c r="A2092"/>
  <c r="A2091"/>
  <c r="A2089"/>
  <c r="A2088"/>
  <c r="A2086"/>
  <c r="A2085"/>
  <c r="A2084"/>
  <c r="A2083"/>
  <c r="A2081"/>
  <c r="A2080"/>
  <c r="A2078"/>
  <c r="A2077"/>
  <c r="A2076"/>
  <c r="A2075"/>
  <c r="A2073"/>
  <c r="A2070"/>
  <c r="A2069"/>
  <c r="A2068"/>
  <c r="A2067"/>
  <c r="A2065"/>
  <c r="A2064"/>
  <c r="A2062"/>
  <c r="A2061"/>
  <c r="A2060"/>
  <c r="A2059"/>
  <c r="A2057"/>
  <c r="A2056"/>
  <c r="A2054"/>
  <c r="A2053"/>
  <c r="A2052"/>
  <c r="A2051"/>
  <c r="A2049"/>
  <c r="A2048"/>
  <c r="A2046"/>
  <c r="A2045"/>
  <c r="A2044"/>
  <c r="A2043"/>
  <c r="A2041"/>
  <c r="A2038"/>
  <c r="A2037"/>
  <c r="A2036"/>
  <c r="A2035"/>
  <c r="A2033"/>
  <c r="A2032"/>
  <c r="A2030"/>
  <c r="A2029"/>
  <c r="A2028"/>
  <c r="A2027"/>
  <c r="A2025"/>
  <c r="A2024"/>
  <c r="A2022"/>
  <c r="A2021"/>
  <c r="A2020"/>
  <c r="A2019"/>
  <c r="A2017"/>
  <c r="A2016"/>
  <c r="A2014"/>
  <c r="A2013"/>
  <c r="A2012"/>
  <c r="A2011"/>
  <c r="A2009"/>
  <c r="A2006"/>
  <c r="A2005"/>
  <c r="A2004"/>
  <c r="A2003"/>
  <c r="A2001"/>
  <c r="A2000"/>
  <c r="A1998"/>
  <c r="A1997"/>
  <c r="A1996"/>
  <c r="A1995"/>
  <c r="A1993"/>
  <c r="A1992"/>
  <c r="A1990"/>
  <c r="A1989"/>
  <c r="A1988"/>
  <c r="A1987"/>
  <c r="A1985"/>
  <c r="A1984"/>
  <c r="A1982"/>
  <c r="A1981"/>
  <c r="A1980"/>
  <c r="A1979"/>
  <c r="A1977"/>
  <c r="A1974"/>
  <c r="A1973"/>
  <c r="A1972"/>
  <c r="A1971"/>
  <c r="A1969"/>
  <c r="A1968"/>
  <c r="A1966"/>
  <c r="A1965"/>
  <c r="A1964"/>
  <c r="A1963"/>
  <c r="A1961"/>
  <c r="A1960"/>
  <c r="A1958"/>
  <c r="A1957"/>
  <c r="A1956"/>
  <c r="A1955"/>
  <c r="A1954"/>
  <c r="A1953"/>
  <c r="A1952"/>
  <c r="A1950"/>
  <c r="A1949"/>
  <c r="A1948"/>
  <c r="A1947"/>
  <c r="A1946"/>
  <c r="A1945"/>
  <c r="A1944"/>
  <c r="A1942"/>
  <c r="A1941"/>
  <c r="A1940"/>
  <c r="A1939"/>
  <c r="A1938"/>
  <c r="A1937"/>
  <c r="A1936"/>
  <c r="A1934"/>
  <c r="A1933"/>
  <c r="A1932"/>
  <c r="A1931"/>
  <c r="A1930"/>
  <c r="A1929"/>
  <c r="A1928"/>
  <c r="A1926"/>
  <c r="A1925"/>
  <c r="A1924"/>
  <c r="A1923"/>
  <c r="A1922"/>
  <c r="A1921"/>
  <c r="A1920"/>
  <c r="A1918"/>
  <c r="A1917"/>
  <c r="A1916"/>
  <c r="A1915"/>
  <c r="A1914"/>
  <c r="A1913"/>
  <c r="A1912"/>
  <c r="A1910"/>
  <c r="A1909"/>
  <c r="A1908"/>
  <c r="A1907"/>
  <c r="A1906"/>
  <c r="A1905"/>
  <c r="A1904"/>
  <c r="A1902"/>
  <c r="A1901"/>
  <c r="A1900"/>
  <c r="A1899"/>
  <c r="A1898"/>
  <c r="A1897"/>
  <c r="A1896"/>
  <c r="A1894"/>
  <c r="A1893"/>
  <c r="A1892"/>
  <c r="A1891"/>
  <c r="A1890"/>
  <c r="A1889"/>
  <c r="A1888"/>
  <c r="A1886"/>
  <c r="A1885"/>
  <c r="A1884"/>
  <c r="A1883"/>
  <c r="A1882"/>
  <c r="A1881"/>
  <c r="A1880"/>
  <c r="A1878"/>
  <c r="A1877"/>
  <c r="A1876"/>
  <c r="A1875"/>
  <c r="A1874"/>
  <c r="A1873"/>
  <c r="A1872"/>
  <c r="A1870"/>
  <c r="A1869"/>
  <c r="A1868"/>
  <c r="A1867"/>
  <c r="A1866"/>
  <c r="A1865"/>
  <c r="A1864"/>
  <c r="A1862"/>
  <c r="A1861"/>
  <c r="A1860"/>
  <c r="A1859"/>
  <c r="A1858"/>
  <c r="A1857"/>
  <c r="A1856"/>
  <c r="A1854"/>
  <c r="A1853"/>
  <c r="A1852"/>
  <c r="A1851"/>
  <c r="A1850"/>
  <c r="A1849"/>
  <c r="A1848"/>
  <c r="A1846"/>
  <c r="A1845"/>
  <c r="A1844"/>
  <c r="A1843"/>
  <c r="A1842"/>
  <c r="A1841"/>
  <c r="A1840"/>
  <c r="A1838"/>
  <c r="A1837"/>
  <c r="A1836"/>
  <c r="A1835"/>
  <c r="A1834"/>
  <c r="A1833"/>
  <c r="A1832"/>
  <c r="A1830"/>
  <c r="A1829"/>
  <c r="A1828"/>
  <c r="A1827"/>
  <c r="A1826"/>
  <c r="A1825"/>
  <c r="A1824"/>
  <c r="A1822"/>
  <c r="A1821"/>
  <c r="A1820"/>
  <c r="A1819"/>
  <c r="A1818"/>
  <c r="A1817"/>
  <c r="A1816"/>
  <c r="A1814"/>
  <c r="A1813"/>
  <c r="A1812"/>
  <c r="A1811"/>
  <c r="A1810"/>
  <c r="A1809"/>
  <c r="A1808"/>
  <c r="A1806"/>
  <c r="A1805"/>
  <c r="A1804"/>
  <c r="A1803"/>
  <c r="A1802"/>
  <c r="A1801"/>
  <c r="A1800"/>
  <c r="A1798"/>
  <c r="A1797"/>
  <c r="A1796"/>
  <c r="A1795"/>
  <c r="A1794"/>
  <c r="A1793"/>
  <c r="A1792"/>
  <c r="A1790"/>
  <c r="A1789"/>
  <c r="A1788"/>
  <c r="A1787"/>
  <c r="A1786"/>
  <c r="A1785"/>
  <c r="A1784"/>
  <c r="A1782"/>
  <c r="A1781"/>
  <c r="A1780"/>
  <c r="A1779"/>
  <c r="A1778"/>
  <c r="A1777"/>
  <c r="A1776"/>
  <c r="A1774"/>
  <c r="A1773"/>
  <c r="A1772"/>
  <c r="A1771"/>
  <c r="A1770"/>
  <c r="A1769"/>
  <c r="A1768"/>
  <c r="A1766"/>
  <c r="A1765"/>
  <c r="A1764"/>
  <c r="A1763"/>
  <c r="A1762"/>
  <c r="A1761"/>
  <c r="A1760"/>
  <c r="A1758"/>
  <c r="A1757"/>
  <c r="A1756"/>
  <c r="A1755"/>
  <c r="A1754"/>
  <c r="A1753"/>
  <c r="A1752"/>
  <c r="A1750"/>
  <c r="A1749"/>
  <c r="A1748"/>
  <c r="A1747"/>
  <c r="A1746"/>
  <c r="A1745"/>
  <c r="A1744"/>
  <c r="A1742"/>
  <c r="A1741"/>
  <c r="A1740"/>
  <c r="A1739"/>
  <c r="A1738"/>
  <c r="A1737"/>
  <c r="A1736"/>
  <c r="A1734"/>
  <c r="A1733"/>
  <c r="A1732"/>
  <c r="A1731"/>
  <c r="A1730"/>
  <c r="A1729"/>
  <c r="A1728"/>
  <c r="A1726"/>
  <c r="A1725"/>
  <c r="A1724"/>
  <c r="A1723"/>
  <c r="A1722"/>
  <c r="A1721"/>
  <c r="A1720"/>
  <c r="A1718"/>
  <c r="A1717"/>
  <c r="A1716"/>
  <c r="A1715"/>
  <c r="A1714"/>
  <c r="A1713"/>
  <c r="A1712"/>
  <c r="A1710"/>
  <c r="A1709"/>
  <c r="A1708"/>
  <c r="A1707"/>
  <c r="A1706"/>
  <c r="A1705"/>
  <c r="A1704"/>
  <c r="A1702"/>
  <c r="A1701"/>
  <c r="A1700"/>
  <c r="A1699"/>
  <c r="A1698"/>
  <c r="A1697"/>
  <c r="A1696"/>
  <c r="A1694"/>
  <c r="A1693"/>
  <c r="A1692"/>
  <c r="A1691"/>
  <c r="A1690"/>
  <c r="A1689"/>
  <c r="A1688"/>
  <c r="A1686"/>
  <c r="A1685"/>
  <c r="A1684"/>
  <c r="A1683"/>
  <c r="A1682"/>
  <c r="A1681"/>
  <c r="A1680"/>
  <c r="A1678"/>
  <c r="A1677"/>
  <c r="A1676"/>
  <c r="A1675"/>
  <c r="A1674"/>
  <c r="A1673"/>
  <c r="A1672"/>
  <c r="A1670"/>
  <c r="A1669"/>
  <c r="A1668"/>
  <c r="A1667"/>
  <c r="A1666"/>
  <c r="A1665"/>
  <c r="A1664"/>
  <c r="A1662"/>
  <c r="A1661"/>
  <c r="A1660"/>
  <c r="A1659"/>
  <c r="A1658"/>
  <c r="A1657"/>
  <c r="A1656"/>
  <c r="A1654"/>
  <c r="A1653"/>
  <c r="A1652"/>
  <c r="A1651"/>
  <c r="A1650"/>
  <c r="A1649"/>
  <c r="A1648"/>
  <c r="A1646"/>
  <c r="A1645"/>
  <c r="A1644"/>
  <c r="A1643"/>
  <c r="A1642"/>
  <c r="A1641"/>
  <c r="A1640"/>
  <c r="A1638"/>
  <c r="A1637"/>
  <c r="A1636"/>
  <c r="A1635"/>
  <c r="A1634"/>
  <c r="A1633"/>
  <c r="A1632"/>
  <c r="A1630"/>
  <c r="A1629"/>
  <c r="A1628"/>
  <c r="A1627"/>
  <c r="A1626"/>
  <c r="A1625"/>
  <c r="A1624"/>
  <c r="A1622"/>
  <c r="A1621"/>
  <c r="A1620"/>
  <c r="A1619"/>
  <c r="A1618"/>
  <c r="A1617"/>
  <c r="A1616"/>
  <c r="A1614"/>
  <c r="A1613"/>
  <c r="A1612"/>
  <c r="A1611"/>
  <c r="A1610"/>
  <c r="A1609"/>
  <c r="A1608"/>
  <c r="A1606"/>
  <c r="A1605"/>
  <c r="A1604"/>
  <c r="A1603"/>
  <c r="A1602"/>
  <c r="A1601"/>
  <c r="A1600"/>
  <c r="A1598"/>
  <c r="A1597"/>
  <c r="A1596"/>
  <c r="A1595"/>
  <c r="A1594"/>
  <c r="A1593"/>
  <c r="A1592"/>
  <c r="A1590"/>
  <c r="A1589"/>
  <c r="A1588"/>
  <c r="A1587"/>
  <c r="A1586"/>
  <c r="A1585"/>
  <c r="A1584"/>
  <c r="A1582"/>
  <c r="A1581"/>
  <c r="A1580"/>
  <c r="A1579"/>
  <c r="A1578"/>
  <c r="A1577"/>
  <c r="A1576"/>
  <c r="A1574"/>
  <c r="A1573"/>
  <c r="A1572"/>
  <c r="A1571"/>
  <c r="A1570"/>
  <c r="A1569"/>
  <c r="A1568"/>
  <c r="A1566"/>
  <c r="A1565"/>
  <c r="A1564"/>
  <c r="A1563"/>
  <c r="A1562"/>
  <c r="A1561"/>
  <c r="A1560"/>
  <c r="A1558"/>
  <c r="A1557"/>
  <c r="A1556"/>
  <c r="A1555"/>
  <c r="A1554"/>
  <c r="A1553"/>
  <c r="A1552"/>
  <c r="A1550"/>
  <c r="A1549"/>
  <c r="A1548"/>
  <c r="A1547"/>
  <c r="A1546"/>
  <c r="A1545"/>
  <c r="A1544"/>
  <c r="A1542"/>
  <c r="A1541"/>
  <c r="A1540"/>
  <c r="A1539"/>
  <c r="A1538"/>
  <c r="A1537"/>
  <c r="A1536"/>
  <c r="A1534"/>
  <c r="A1533"/>
  <c r="A1532"/>
  <c r="A1531"/>
  <c r="A1530"/>
  <c r="A1529"/>
  <c r="A1528"/>
  <c r="A1526"/>
  <c r="A1525"/>
  <c r="A1524"/>
  <c r="A1523"/>
  <c r="A1522"/>
  <c r="A1521"/>
  <c r="A1520"/>
  <c r="A1518"/>
  <c r="A1517"/>
  <c r="A1516"/>
  <c r="A1515"/>
  <c r="A1514"/>
  <c r="A1513"/>
  <c r="A1512"/>
  <c r="A1510"/>
  <c r="A1509"/>
  <c r="A1508"/>
  <c r="A1507"/>
  <c r="A1506"/>
  <c r="A1505"/>
  <c r="A1504"/>
  <c r="A1502"/>
  <c r="A1501"/>
  <c r="A1500"/>
  <c r="A1499"/>
  <c r="A1498"/>
  <c r="A1497"/>
  <c r="A1496"/>
  <c r="A1494"/>
  <c r="A1493"/>
  <c r="A1492"/>
  <c r="A1491"/>
  <c r="A1490"/>
  <c r="A1489"/>
  <c r="A1488"/>
  <c r="A1486"/>
  <c r="A1485"/>
  <c r="A1484"/>
  <c r="A1483"/>
  <c r="A1482"/>
  <c r="A1481"/>
  <c r="A1480"/>
  <c r="A1478"/>
  <c r="A1477"/>
  <c r="A1476"/>
  <c r="A1475"/>
  <c r="A1474"/>
  <c r="A1473"/>
  <c r="A1472"/>
  <c r="A1470"/>
  <c r="A1469"/>
  <c r="A1468"/>
  <c r="A1467"/>
  <c r="A1466"/>
  <c r="A1465"/>
  <c r="A1464"/>
  <c r="A1462"/>
  <c r="A1461"/>
  <c r="A1460"/>
  <c r="A1459"/>
  <c r="A1458"/>
  <c r="A1457"/>
  <c r="A1456"/>
  <c r="A1454"/>
  <c r="A1453"/>
  <c r="A1452"/>
  <c r="A1451"/>
  <c r="A1450"/>
  <c r="A1449"/>
  <c r="A1448"/>
  <c r="A1446"/>
  <c r="A1445"/>
  <c r="A1444"/>
  <c r="A1443"/>
  <c r="A1442"/>
  <c r="A1441"/>
  <c r="A1440"/>
  <c r="A1438"/>
  <c r="A1437"/>
  <c r="A1436"/>
  <c r="A1435"/>
  <c r="A1434"/>
  <c r="A1433"/>
  <c r="A1432"/>
  <c r="A1430"/>
  <c r="A1429"/>
  <c r="A1428"/>
  <c r="A1427"/>
  <c r="A1426"/>
  <c r="A1425"/>
  <c r="A1424"/>
  <c r="A1422"/>
  <c r="A1421"/>
  <c r="A1420"/>
  <c r="A1419"/>
  <c r="A1418"/>
  <c r="A1417"/>
  <c r="A1416"/>
  <c r="A1414"/>
  <c r="A1413"/>
  <c r="A1412"/>
  <c r="A1411"/>
  <c r="A1410"/>
  <c r="A1409"/>
  <c r="A1408"/>
  <c r="A1406"/>
  <c r="A1405"/>
  <c r="A1404"/>
  <c r="A1403"/>
  <c r="A1402"/>
  <c r="A1401"/>
  <c r="A1400"/>
  <c r="A1398"/>
  <c r="A1397"/>
  <c r="A1396"/>
  <c r="A1395"/>
  <c r="A1394"/>
  <c r="A1393"/>
  <c r="A1392"/>
  <c r="A1390"/>
  <c r="A1389"/>
  <c r="A1388"/>
  <c r="A1387"/>
  <c r="A1386"/>
  <c r="A1385"/>
  <c r="A1384"/>
  <c r="A1382"/>
  <c r="A1381"/>
  <c r="A1380"/>
  <c r="A1379"/>
  <c r="A1378"/>
  <c r="A1377"/>
  <c r="A1376"/>
  <c r="A1374"/>
  <c r="A1373"/>
  <c r="A1372"/>
  <c r="A1371"/>
  <c r="A1370"/>
  <c r="A1369"/>
  <c r="A1368"/>
  <c r="A1366"/>
  <c r="A1365"/>
  <c r="A1364"/>
  <c r="A1363"/>
  <c r="A1362"/>
  <c r="A1361"/>
  <c r="A1360"/>
  <c r="A1358"/>
  <c r="A1357"/>
  <c r="A1356"/>
  <c r="A1355"/>
  <c r="A1354"/>
  <c r="A1353"/>
  <c r="A1352"/>
  <c r="A1350"/>
  <c r="A1349"/>
  <c r="A1348"/>
  <c r="A1347"/>
  <c r="A1346"/>
  <c r="A1345"/>
  <c r="A1344"/>
  <c r="A1342"/>
  <c r="A1341"/>
  <c r="A1340"/>
  <c r="A1339"/>
  <c r="A1338"/>
  <c r="A1337"/>
  <c r="A1336"/>
  <c r="A1334"/>
  <c r="A1333"/>
  <c r="A1332"/>
  <c r="A1331"/>
  <c r="A1330"/>
  <c r="A1329"/>
  <c r="A1328"/>
  <c r="A1326"/>
  <c r="A1325"/>
  <c r="A1324"/>
  <c r="A1323"/>
  <c r="A1322"/>
  <c r="A1321"/>
  <c r="A1320"/>
  <c r="A1318"/>
  <c r="A1317"/>
  <c r="A1316"/>
  <c r="A1315"/>
  <c r="A1314"/>
  <c r="A1313"/>
  <c r="A1312"/>
  <c r="A1310"/>
  <c r="A1309"/>
  <c r="A1308"/>
  <c r="A1307"/>
  <c r="A1306"/>
  <c r="A1305"/>
  <c r="A1304"/>
  <c r="A1302"/>
  <c r="A1301"/>
  <c r="A1300"/>
  <c r="A1299"/>
  <c r="A1298"/>
  <c r="A1297"/>
  <c r="A1296"/>
  <c r="A1294"/>
  <c r="A1293"/>
  <c r="A1292"/>
  <c r="A1291"/>
  <c r="A1290"/>
  <c r="A1289"/>
  <c r="A1288"/>
  <c r="A1286"/>
  <c r="A1285"/>
  <c r="A1284"/>
  <c r="A1283"/>
  <c r="A1282"/>
  <c r="A1281"/>
  <c r="A1280"/>
  <c r="A1278"/>
  <c r="A1277"/>
  <c r="A1276"/>
  <c r="A1275"/>
  <c r="A1274"/>
  <c r="A1273"/>
  <c r="A1272"/>
  <c r="A1270"/>
  <c r="A1269"/>
  <c r="A1268"/>
  <c r="A1267"/>
  <c r="A1266"/>
  <c r="A1265"/>
  <c r="A1264"/>
  <c r="A1262"/>
  <c r="A1261"/>
  <c r="A1260"/>
  <c r="A1259"/>
  <c r="A1258"/>
  <c r="A1257"/>
  <c r="A1256"/>
  <c r="A1254"/>
  <c r="A1253"/>
  <c r="A1252"/>
  <c r="A1251"/>
  <c r="A1250"/>
  <c r="A1249"/>
  <c r="A1248"/>
  <c r="A1246"/>
  <c r="A1245"/>
  <c r="A1244"/>
  <c r="A1243"/>
  <c r="A1242"/>
  <c r="A1241"/>
  <c r="A1240"/>
  <c r="A1238"/>
  <c r="A1237"/>
  <c r="A1236"/>
  <c r="A1235"/>
  <c r="A1234"/>
  <c r="A1233"/>
  <c r="A1232"/>
  <c r="A1230"/>
  <c r="A1229"/>
  <c r="A1228"/>
  <c r="A1227"/>
  <c r="A1226"/>
  <c r="A1225"/>
  <c r="A1224"/>
  <c r="A1222"/>
  <c r="A1221"/>
  <c r="A1220"/>
  <c r="A1219"/>
  <c r="A1218"/>
  <c r="A1217"/>
  <c r="A1216"/>
  <c r="A1214"/>
  <c r="A1213"/>
  <c r="A1212"/>
  <c r="A1211"/>
  <c r="A1210"/>
  <c r="A1209"/>
  <c r="A1208"/>
  <c r="A1206"/>
  <c r="A1205"/>
  <c r="A1204"/>
  <c r="A1203"/>
  <c r="A1202"/>
  <c r="A1201"/>
  <c r="A1200"/>
  <c r="A1198"/>
  <c r="A1197"/>
  <c r="A1196"/>
  <c r="A1195"/>
  <c r="A1194"/>
  <c r="A1193"/>
  <c r="A1192"/>
  <c r="A1190"/>
  <c r="A1189"/>
  <c r="A1188"/>
  <c r="A1187"/>
  <c r="A1186"/>
  <c r="A1185"/>
  <c r="A1184"/>
  <c r="A1182"/>
  <c r="A1181"/>
  <c r="A1180"/>
  <c r="A1179"/>
  <c r="A1178"/>
  <c r="A1177"/>
  <c r="A1176"/>
  <c r="A1174"/>
  <c r="A1173"/>
  <c r="A1172"/>
  <c r="A1171"/>
  <c r="A1170"/>
  <c r="A1169"/>
  <c r="A1168"/>
  <c r="A1166"/>
  <c r="A1165"/>
  <c r="A1164"/>
  <c r="A1163"/>
  <c r="A1162"/>
  <c r="A1161"/>
  <c r="A1160"/>
  <c r="A1158"/>
  <c r="A1157"/>
  <c r="A1156"/>
  <c r="A1155"/>
  <c r="A1154"/>
  <c r="A1153"/>
  <c r="A1152"/>
  <c r="A1150"/>
  <c r="A1149"/>
  <c r="A1148"/>
  <c r="A1147"/>
  <c r="A1146"/>
  <c r="A1145"/>
  <c r="A1144"/>
  <c r="A1142"/>
  <c r="A1141"/>
  <c r="A1140"/>
  <c r="A1139"/>
  <c r="A1138"/>
  <c r="A1137"/>
  <c r="A1136"/>
  <c r="A1134"/>
  <c r="A1133"/>
  <c r="A1132"/>
  <c r="A1131"/>
  <c r="A1130"/>
  <c r="A1129"/>
  <c r="A1128"/>
  <c r="A1126"/>
  <c r="A1125"/>
  <c r="A1124"/>
  <c r="A1123"/>
  <c r="A1122"/>
  <c r="A1121"/>
  <c r="A1120"/>
  <c r="A1118"/>
  <c r="A1117"/>
  <c r="A1116"/>
  <c r="A1115"/>
  <c r="A1114"/>
  <c r="A1113"/>
  <c r="A1112"/>
  <c r="A1110"/>
  <c r="A1109"/>
  <c r="A1108"/>
  <c r="A1107"/>
  <c r="A1106"/>
  <c r="A1105"/>
  <c r="A1104"/>
  <c r="A1102"/>
  <c r="A1101"/>
  <c r="A1100"/>
  <c r="A1099"/>
  <c r="A1098"/>
  <c r="A1097"/>
  <c r="A1096"/>
  <c r="A1094"/>
  <c r="A1093"/>
  <c r="A1092"/>
  <c r="A1091"/>
  <c r="A1090"/>
  <c r="A1089"/>
  <c r="A1088"/>
  <c r="A1086"/>
  <c r="A1085"/>
  <c r="A1084"/>
  <c r="A1083"/>
  <c r="A1082"/>
  <c r="A1081"/>
  <c r="A1080"/>
  <c r="A1078"/>
  <c r="A1077"/>
  <c r="A1076"/>
  <c r="A1075"/>
  <c r="A1074"/>
  <c r="A1073"/>
  <c r="A1072"/>
  <c r="A1070"/>
  <c r="A1069"/>
  <c r="A1068"/>
  <c r="A1067"/>
  <c r="A1066"/>
  <c r="A1065"/>
  <c r="A1064"/>
  <c r="A1062"/>
  <c r="A1061"/>
  <c r="A1060"/>
  <c r="A1059"/>
  <c r="A1058"/>
  <c r="A1057"/>
  <c r="A1056"/>
  <c r="A1054"/>
  <c r="A1053"/>
  <c r="A1052"/>
  <c r="A1051"/>
  <c r="A1050"/>
  <c r="A1049"/>
  <c r="A1048"/>
  <c r="A1046"/>
  <c r="A1045"/>
  <c r="A1044"/>
  <c r="A1043"/>
  <c r="A1042"/>
  <c r="A1041"/>
  <c r="A1040"/>
  <c r="A1038"/>
  <c r="A1037"/>
  <c r="A1036"/>
  <c r="A1035"/>
  <c r="A1034"/>
  <c r="A1033"/>
  <c r="A1032"/>
  <c r="A1030"/>
  <c r="A1029"/>
  <c r="A1028"/>
  <c r="A1027"/>
  <c r="A1026"/>
  <c r="A1025"/>
  <c r="A1024"/>
  <c r="A1022"/>
  <c r="A1021"/>
  <c r="A1020"/>
  <c r="A1019"/>
  <c r="A1018"/>
  <c r="A1017"/>
  <c r="A1016"/>
  <c r="A1014"/>
  <c r="A1013"/>
  <c r="A1012"/>
  <c r="A1011"/>
  <c r="A1010"/>
  <c r="A1009"/>
  <c r="A1008"/>
  <c r="A1006"/>
  <c r="A1005"/>
  <c r="A1004"/>
  <c r="A1003"/>
  <c r="A1002"/>
  <c r="A1001"/>
  <c r="A1000"/>
  <c r="A998"/>
  <c r="A997"/>
  <c r="A996"/>
  <c r="A995"/>
  <c r="A994"/>
  <c r="A993"/>
  <c r="A992"/>
  <c r="A990"/>
  <c r="A989"/>
  <c r="A988"/>
  <c r="A987"/>
  <c r="A986"/>
  <c r="A985"/>
  <c r="A984"/>
  <c r="A982"/>
  <c r="A981"/>
  <c r="A980"/>
  <c r="A979"/>
  <c r="A978"/>
  <c r="A977"/>
  <c r="A976"/>
  <c r="A974"/>
  <c r="A973"/>
  <c r="A972"/>
  <c r="A971"/>
  <c r="A970"/>
  <c r="A969"/>
  <c r="A968"/>
  <c r="A966"/>
  <c r="A965"/>
  <c r="A964"/>
  <c r="A963"/>
  <c r="A962"/>
  <c r="A961"/>
  <c r="A960"/>
  <c r="A958"/>
  <c r="A957"/>
  <c r="A956"/>
  <c r="A955"/>
  <c r="A954"/>
  <c r="A953"/>
  <c r="A952"/>
  <c r="A950"/>
  <c r="A949"/>
  <c r="A948"/>
  <c r="A947"/>
  <c r="A946"/>
  <c r="A945"/>
  <c r="A944"/>
  <c r="A942"/>
  <c r="A941"/>
  <c r="A940"/>
  <c r="A939"/>
  <c r="A938"/>
  <c r="A937"/>
  <c r="A936"/>
  <c r="A934"/>
  <c r="A933"/>
  <c r="A932"/>
  <c r="A931"/>
  <c r="A930"/>
  <c r="A929"/>
  <c r="A928"/>
  <c r="A926"/>
  <c r="A925"/>
  <c r="A924"/>
  <c r="A923"/>
  <c r="A922"/>
  <c r="A921"/>
  <c r="A920"/>
  <c r="A918"/>
  <c r="A917"/>
  <c r="A916"/>
  <c r="A915"/>
  <c r="A914"/>
  <c r="A913"/>
  <c r="A912"/>
  <c r="A910"/>
  <c r="A909"/>
  <c r="A908"/>
  <c r="A907"/>
  <c r="A906"/>
  <c r="A905"/>
  <c r="A904"/>
  <c r="A902"/>
  <c r="A901"/>
  <c r="A900"/>
  <c r="A899"/>
  <c r="A898"/>
  <c r="A897"/>
  <c r="A896"/>
  <c r="A894"/>
  <c r="A893"/>
  <c r="A892"/>
  <c r="A891"/>
  <c r="A890"/>
  <c r="A889"/>
  <c r="A888"/>
  <c r="A886"/>
  <c r="A885"/>
  <c r="A884"/>
  <c r="A883"/>
  <c r="A882"/>
  <c r="A881"/>
  <c r="A880"/>
  <c r="A878"/>
  <c r="A877"/>
  <c r="A876"/>
  <c r="A875"/>
  <c r="A874"/>
  <c r="A873"/>
  <c r="A872"/>
  <c r="A870"/>
  <c r="A869"/>
  <c r="A868"/>
  <c r="A867"/>
  <c r="A866"/>
  <c r="A865"/>
  <c r="A864"/>
  <c r="A862"/>
  <c r="A861"/>
  <c r="A860"/>
  <c r="A859"/>
  <c r="A858"/>
  <c r="A857"/>
  <c r="A856"/>
  <c r="A854"/>
  <c r="A853"/>
  <c r="A852"/>
  <c r="A851"/>
  <c r="A850"/>
  <c r="A849"/>
  <c r="A848"/>
  <c r="A846"/>
  <c r="A845"/>
  <c r="A844"/>
  <c r="A843"/>
  <c r="A842"/>
  <c r="A841"/>
  <c r="A840"/>
  <c r="A838"/>
  <c r="A837"/>
  <c r="A836"/>
  <c r="A835"/>
  <c r="A834"/>
  <c r="A833"/>
  <c r="A832"/>
  <c r="A830"/>
  <c r="A829"/>
  <c r="A828"/>
  <c r="A827"/>
  <c r="A826"/>
  <c r="A825"/>
  <c r="A824"/>
  <c r="A822"/>
  <c r="A821"/>
  <c r="A820"/>
  <c r="A819"/>
  <c r="A818"/>
  <c r="A817"/>
  <c r="A816"/>
  <c r="A814"/>
  <c r="A813"/>
  <c r="A812"/>
  <c r="A811"/>
  <c r="A810"/>
  <c r="A809"/>
  <c r="A808"/>
  <c r="A806"/>
  <c r="A805"/>
  <c r="A804"/>
  <c r="A803"/>
  <c r="A802"/>
  <c r="A801"/>
  <c r="A800"/>
  <c r="A798"/>
  <c r="A797"/>
  <c r="A796"/>
  <c r="A795"/>
  <c r="A794"/>
  <c r="A793"/>
  <c r="A792"/>
  <c r="A790"/>
  <c r="A789"/>
  <c r="A788"/>
  <c r="A787"/>
  <c r="A786"/>
  <c r="A785"/>
  <c r="A784"/>
  <c r="A782"/>
  <c r="A781"/>
  <c r="A780"/>
  <c r="A779"/>
  <c r="A778"/>
  <c r="A777"/>
  <c r="A776"/>
  <c r="A774"/>
  <c r="A773"/>
  <c r="A772"/>
  <c r="A771"/>
  <c r="A770"/>
  <c r="A769"/>
  <c r="A768"/>
  <c r="A766"/>
  <c r="A765"/>
  <c r="A764"/>
  <c r="A763"/>
  <c r="A762"/>
  <c r="A761"/>
  <c r="A760"/>
  <c r="A758"/>
  <c r="A757"/>
  <c r="A756"/>
  <c r="A755"/>
  <c r="A754"/>
  <c r="A753"/>
  <c r="A752"/>
  <c r="A750"/>
  <c r="A749"/>
  <c r="A748"/>
  <c r="A747"/>
  <c r="A746"/>
  <c r="A745"/>
  <c r="A744"/>
  <c r="A742"/>
  <c r="A741"/>
  <c r="A740"/>
  <c r="A739"/>
  <c r="A738"/>
  <c r="A737"/>
  <c r="A736"/>
  <c r="A734"/>
  <c r="A733"/>
  <c r="A732"/>
  <c r="A731"/>
  <c r="A730"/>
  <c r="A729"/>
  <c r="A728"/>
  <c r="A726"/>
  <c r="A725"/>
  <c r="A724"/>
  <c r="A723"/>
  <c r="A722"/>
  <c r="A721"/>
  <c r="A720"/>
  <c r="A718"/>
  <c r="A717"/>
  <c r="A716"/>
  <c r="A715"/>
  <c r="A714"/>
  <c r="A713"/>
  <c r="A712"/>
  <c r="A710"/>
  <c r="A709"/>
  <c r="A708"/>
  <c r="A707"/>
  <c r="A706"/>
  <c r="A705"/>
  <c r="A704"/>
  <c r="A702"/>
  <c r="A701"/>
  <c r="A700"/>
  <c r="A699"/>
  <c r="A698"/>
  <c r="A697"/>
  <c r="A696"/>
  <c r="A694"/>
  <c r="A693"/>
  <c r="A692"/>
  <c r="A691"/>
  <c r="A690"/>
  <c r="A689"/>
  <c r="A688"/>
  <c r="A686"/>
  <c r="A685"/>
  <c r="A684"/>
  <c r="A683"/>
  <c r="A682"/>
  <c r="A681"/>
  <c r="A680"/>
  <c r="A678"/>
  <c r="A677"/>
  <c r="A676"/>
  <c r="A675"/>
  <c r="A674"/>
  <c r="A673"/>
  <c r="A672"/>
  <c r="A670"/>
  <c r="A669"/>
  <c r="A668"/>
  <c r="A667"/>
  <c r="A666"/>
  <c r="A665"/>
  <c r="A664"/>
  <c r="A662"/>
  <c r="A661"/>
  <c r="A660"/>
  <c r="A659"/>
  <c r="A658"/>
  <c r="A657"/>
  <c r="A656"/>
  <c r="A654"/>
  <c r="A653"/>
  <c r="A652"/>
  <c r="A651"/>
  <c r="A650"/>
  <c r="A649"/>
  <c r="A648"/>
  <c r="A646"/>
  <c r="A645"/>
  <c r="A644"/>
  <c r="A643"/>
  <c r="A642"/>
  <c r="A641"/>
  <c r="A640"/>
  <c r="A638"/>
  <c r="A637"/>
  <c r="A636"/>
  <c r="A635"/>
  <c r="A634"/>
  <c r="A633"/>
  <c r="A632"/>
  <c r="A630"/>
  <c r="A629"/>
  <c r="A628"/>
  <c r="A627"/>
  <c r="A626"/>
  <c r="A625"/>
  <c r="A624"/>
  <c r="A622"/>
  <c r="A621"/>
  <c r="A620"/>
  <c r="A619"/>
  <c r="A618"/>
  <c r="A617"/>
  <c r="A616"/>
  <c r="A614"/>
  <c r="A613"/>
  <c r="A612"/>
  <c r="A611"/>
  <c r="A610"/>
  <c r="A609"/>
  <c r="A608"/>
  <c r="A606"/>
  <c r="A605"/>
  <c r="A604"/>
  <c r="A603"/>
  <c r="A602"/>
  <c r="A601"/>
  <c r="A600"/>
  <c r="A598"/>
  <c r="A597"/>
  <c r="A596"/>
  <c r="A595"/>
  <c r="A594"/>
  <c r="A593"/>
  <c r="A592"/>
  <c r="A590"/>
  <c r="A589"/>
  <c r="A588"/>
  <c r="A587"/>
  <c r="A586"/>
  <c r="A585"/>
  <c r="A584"/>
  <c r="A582"/>
  <c r="A581"/>
  <c r="A580"/>
  <c r="A579"/>
  <c r="A578"/>
  <c r="A577"/>
  <c r="A576"/>
  <c r="A574"/>
  <c r="A573"/>
  <c r="A572"/>
  <c r="A571"/>
  <c r="A570"/>
  <c r="A569"/>
  <c r="A568"/>
  <c r="A566"/>
  <c r="A565"/>
  <c r="A564"/>
  <c r="A563"/>
  <c r="A562"/>
  <c r="A561"/>
  <c r="A560"/>
  <c r="A558"/>
  <c r="A557"/>
  <c r="A556"/>
  <c r="A555"/>
  <c r="A554"/>
  <c r="A553"/>
  <c r="A552"/>
  <c r="A550"/>
  <c r="A549"/>
  <c r="A548"/>
  <c r="A547"/>
  <c r="A546"/>
  <c r="A545"/>
  <c r="A544"/>
  <c r="A542"/>
  <c r="A541"/>
  <c r="A540"/>
  <c r="A539"/>
  <c r="A538"/>
  <c r="A537"/>
  <c r="A536"/>
  <c r="A534"/>
  <c r="A533"/>
  <c r="A532"/>
  <c r="A531"/>
  <c r="A530"/>
  <c r="A529"/>
  <c r="A528"/>
  <c r="A526"/>
  <c r="A525"/>
  <c r="A524"/>
  <c r="A523"/>
  <c r="A522"/>
  <c r="A521"/>
  <c r="A520"/>
  <c r="A518"/>
  <c r="A517"/>
  <c r="A516"/>
  <c r="A515"/>
  <c r="A514"/>
  <c r="A513"/>
  <c r="A512"/>
  <c r="A510"/>
  <c r="A509"/>
  <c r="A508"/>
  <c r="A507"/>
  <c r="A506"/>
  <c r="A505"/>
  <c r="A504"/>
  <c r="A502"/>
  <c r="A501"/>
  <c r="A500"/>
  <c r="A499"/>
  <c r="A498"/>
  <c r="A497"/>
  <c r="A496"/>
  <c r="A494"/>
  <c r="A493"/>
  <c r="A492"/>
  <c r="A491"/>
  <c r="A490"/>
  <c r="A489"/>
  <c r="A488"/>
  <c r="A486"/>
  <c r="A485"/>
  <c r="A484"/>
  <c r="A483"/>
  <c r="A482"/>
  <c r="A481"/>
  <c r="A480"/>
  <c r="A478"/>
  <c r="A477"/>
  <c r="A476"/>
  <c r="A475"/>
  <c r="A474"/>
  <c r="A473"/>
  <c r="A472"/>
  <c r="A470"/>
  <c r="A469"/>
  <c r="A468"/>
  <c r="A467"/>
  <c r="A466"/>
  <c r="A465"/>
  <c r="A464"/>
  <c r="A462"/>
  <c r="A461"/>
  <c r="A460"/>
  <c r="A459"/>
  <c r="A458"/>
  <c r="A457"/>
  <c r="A456"/>
  <c r="A454"/>
  <c r="A453"/>
  <c r="A452"/>
  <c r="A451"/>
  <c r="A450"/>
  <c r="A449"/>
  <c r="A448"/>
  <c r="A446"/>
  <c r="A445"/>
  <c r="A444"/>
  <c r="A443"/>
  <c r="A442"/>
  <c r="A441"/>
  <c r="A440"/>
  <c r="A438"/>
  <c r="A437"/>
  <c r="A436"/>
  <c r="A435"/>
  <c r="A434"/>
  <c r="A433"/>
  <c r="A432"/>
  <c r="A430"/>
  <c r="A429"/>
  <c r="A428"/>
  <c r="A427"/>
  <c r="A426"/>
  <c r="A425"/>
  <c r="A424"/>
  <c r="A422"/>
  <c r="A421"/>
  <c r="A420"/>
  <c r="A419"/>
  <c r="A418"/>
  <c r="A417"/>
  <c r="A416"/>
  <c r="A414"/>
  <c r="A413"/>
  <c r="A412"/>
  <c r="A411"/>
  <c r="A410"/>
  <c r="A409"/>
  <c r="A408"/>
  <c r="A406"/>
  <c r="A405"/>
  <c r="A404"/>
  <c r="A403"/>
  <c r="A402"/>
  <c r="A401"/>
  <c r="A400"/>
  <c r="A398"/>
  <c r="A397"/>
  <c r="A396"/>
  <c r="A395"/>
  <c r="A394"/>
  <c r="A393"/>
  <c r="A392"/>
  <c r="A390"/>
  <c r="A389"/>
  <c r="A388"/>
  <c r="A387"/>
  <c r="A386"/>
  <c r="A385"/>
  <c r="A384"/>
  <c r="A382"/>
  <c r="A381"/>
  <c r="A380"/>
  <c r="A379"/>
  <c r="A378"/>
  <c r="A377"/>
  <c r="A376"/>
  <c r="A374"/>
  <c r="A373"/>
  <c r="A372"/>
  <c r="A371"/>
  <c r="A370"/>
  <c r="A369"/>
  <c r="A368"/>
  <c r="A366"/>
  <c r="A365"/>
  <c r="A364"/>
  <c r="A363"/>
  <c r="A362"/>
  <c r="A361"/>
  <c r="A360"/>
  <c r="A358"/>
  <c r="A357"/>
  <c r="A356"/>
  <c r="A355"/>
  <c r="A354"/>
  <c r="A353"/>
  <c r="A352"/>
  <c r="A350"/>
  <c r="A349"/>
  <c r="A348"/>
  <c r="A347"/>
  <c r="A346"/>
  <c r="A345"/>
  <c r="A344"/>
  <c r="A342"/>
  <c r="A341"/>
  <c r="A340"/>
  <c r="A339"/>
  <c r="A338"/>
  <c r="A337"/>
  <c r="A336"/>
  <c r="A334"/>
  <c r="A333"/>
  <c r="A332"/>
  <c r="A331"/>
  <c r="A330"/>
  <c r="A329"/>
  <c r="A328"/>
  <c r="A326"/>
  <c r="A325"/>
  <c r="A324"/>
  <c r="A323"/>
  <c r="A322"/>
  <c r="A321"/>
  <c r="A320"/>
  <c r="A318"/>
  <c r="A317"/>
  <c r="A316"/>
  <c r="A315"/>
  <c r="A314"/>
  <c r="A313"/>
  <c r="A312"/>
  <c r="A310"/>
  <c r="A309"/>
  <c r="A308"/>
  <c r="A307"/>
  <c r="A306"/>
  <c r="A305"/>
  <c r="A304"/>
  <c r="A302"/>
  <c r="A301"/>
  <c r="A300"/>
  <c r="A299"/>
  <c r="A298"/>
  <c r="A297"/>
  <c r="A296"/>
  <c r="A294"/>
  <c r="A293"/>
  <c r="A292"/>
  <c r="A291"/>
  <c r="A290"/>
  <c r="A289"/>
  <c r="A288"/>
  <c r="A286"/>
  <c r="A285"/>
  <c r="A284"/>
  <c r="A283"/>
  <c r="A282"/>
  <c r="A281"/>
  <c r="A280"/>
  <c r="A278"/>
  <c r="A277"/>
  <c r="A276"/>
  <c r="A275"/>
  <c r="A274"/>
  <c r="A273"/>
  <c r="A272"/>
  <c r="A270"/>
  <c r="A269"/>
  <c r="A268"/>
  <c r="A267"/>
  <c r="A266"/>
  <c r="A265"/>
  <c r="A264"/>
  <c r="A262"/>
  <c r="A261"/>
  <c r="A260"/>
  <c r="A259"/>
  <c r="A258"/>
  <c r="A257"/>
  <c r="A256"/>
  <c r="A254"/>
  <c r="A253"/>
  <c r="A252"/>
  <c r="A251"/>
  <c r="A250"/>
  <c r="A249"/>
  <c r="A248"/>
  <c r="A246"/>
  <c r="A245"/>
  <c r="A244"/>
  <c r="A243"/>
  <c r="A242"/>
  <c r="A241"/>
  <c r="A240"/>
  <c r="A238"/>
  <c r="A237"/>
  <c r="A236"/>
  <c r="A235"/>
  <c r="A234"/>
  <c r="A233"/>
  <c r="A232"/>
  <c r="A230"/>
  <c r="A229"/>
  <c r="A228"/>
  <c r="A227"/>
  <c r="A226"/>
  <c r="A225"/>
  <c r="A224"/>
  <c r="A222"/>
  <c r="A221"/>
  <c r="A220"/>
  <c r="A219"/>
  <c r="A218"/>
  <c r="A217"/>
  <c r="A216"/>
  <c r="A214"/>
  <c r="A213"/>
  <c r="A212"/>
  <c r="A211"/>
  <c r="A210"/>
  <c r="A209"/>
  <c r="A208"/>
  <c r="A206"/>
  <c r="A205"/>
  <c r="A204"/>
  <c r="A203"/>
  <c r="A202"/>
  <c r="A201"/>
  <c r="A200"/>
  <c r="A198"/>
  <c r="A197"/>
  <c r="A196"/>
  <c r="A195"/>
  <c r="A194"/>
  <c r="A193"/>
  <c r="A192"/>
  <c r="A190"/>
  <c r="A189"/>
  <c r="A188"/>
  <c r="A187"/>
  <c r="A186"/>
  <c r="A185"/>
  <c r="A184"/>
  <c r="A182"/>
  <c r="A181"/>
  <c r="A180"/>
  <c r="A179"/>
  <c r="A178"/>
  <c r="A177"/>
  <c r="A176"/>
  <c r="A174"/>
  <c r="A173"/>
  <c r="A172"/>
  <c r="A171"/>
  <c r="A170"/>
  <c r="A169"/>
  <c r="A168"/>
  <c r="A166"/>
  <c r="A165"/>
  <c r="A164"/>
  <c r="A163"/>
  <c r="A162"/>
  <c r="A161"/>
  <c r="A160"/>
  <c r="A158"/>
  <c r="A157"/>
  <c r="A156"/>
  <c r="A155"/>
  <c r="A154"/>
  <c r="A153"/>
  <c r="A152"/>
  <c r="A150"/>
  <c r="A149"/>
  <c r="A148"/>
  <c r="A147"/>
  <c r="A146"/>
  <c r="A145"/>
  <c r="A144"/>
  <c r="A142"/>
  <c r="A141"/>
  <c r="A140"/>
  <c r="A139"/>
  <c r="A138"/>
  <c r="A137"/>
  <c r="A136"/>
  <c r="A134"/>
  <c r="A133"/>
  <c r="A132"/>
  <c r="A131"/>
  <c r="A130"/>
  <c r="A129"/>
  <c r="A128"/>
  <c r="A126"/>
  <c r="A125"/>
  <c r="A124"/>
  <c r="A123"/>
  <c r="A122"/>
  <c r="A121"/>
  <c r="A120"/>
  <c r="A118"/>
  <c r="A117"/>
  <c r="A116"/>
  <c r="A115"/>
  <c r="A114"/>
  <c r="A113"/>
  <c r="A112"/>
  <c r="A110"/>
  <c r="A109"/>
  <c r="A108"/>
  <c r="A107"/>
  <c r="A106"/>
  <c r="A105"/>
  <c r="A104"/>
  <c r="A102"/>
  <c r="A101"/>
  <c r="A100"/>
  <c r="A99"/>
  <c r="A98"/>
  <c r="A97"/>
  <c r="A96"/>
  <c r="A94"/>
  <c r="A93"/>
  <c r="A92"/>
  <c r="A91"/>
  <c r="A90"/>
  <c r="A89"/>
  <c r="A88"/>
  <c r="A86"/>
  <c r="A85"/>
  <c r="A84"/>
  <c r="A83"/>
  <c r="A82"/>
  <c r="A81"/>
  <c r="A80"/>
  <c r="A78"/>
  <c r="A77"/>
  <c r="A76"/>
  <c r="A75"/>
  <c r="A74"/>
  <c r="A73"/>
  <c r="A72"/>
  <c r="A70"/>
  <c r="A69"/>
  <c r="A68"/>
  <c r="A67"/>
  <c r="A66"/>
  <c r="A65"/>
  <c r="A64"/>
  <c r="A62"/>
  <c r="A61"/>
  <c r="A60"/>
  <c r="A59"/>
  <c r="A58"/>
  <c r="A57"/>
  <c r="A56"/>
  <c r="A54"/>
  <c r="A53"/>
  <c r="A52"/>
  <c r="A51"/>
  <c r="A50"/>
  <c r="A49"/>
  <c r="A48"/>
  <c r="A46"/>
  <c r="A45"/>
  <c r="A44"/>
  <c r="A43"/>
  <c r="A42"/>
  <c r="A41"/>
  <c r="A40"/>
  <c r="A38"/>
  <c r="A37"/>
  <c r="A36"/>
  <c r="A35"/>
  <c r="A34"/>
  <c r="A33"/>
  <c r="A32"/>
  <c r="A30"/>
  <c r="A29"/>
  <c r="A28"/>
  <c r="A27"/>
  <c r="A26"/>
  <c r="A25"/>
  <c r="A24"/>
  <c r="A22"/>
  <c r="A21"/>
  <c r="A20"/>
  <c r="A19"/>
  <c r="A18"/>
  <c r="A17"/>
  <c r="A16"/>
  <c r="A14"/>
  <c r="A13"/>
  <c r="A12"/>
  <c r="A11"/>
  <c r="A10"/>
  <c r="A9"/>
  <c r="A8"/>
  <c r="AO5"/>
  <c r="A5" s="1"/>
  <c r="AO6"/>
  <c r="A6" s="1"/>
  <c r="AO7"/>
  <c r="A7" s="1"/>
  <c r="AO4"/>
  <c r="A4" s="1"/>
  <c r="D8"/>
  <c r="D9"/>
  <c r="D10"/>
  <c r="D11"/>
  <c r="D12"/>
  <c r="D13"/>
  <c r="D14"/>
  <c r="D15"/>
  <c r="D16"/>
  <c r="D17"/>
  <c r="D18"/>
  <c r="D19"/>
  <c r="D20"/>
  <c r="D21"/>
  <c r="D191"/>
  <c r="H191"/>
  <c r="M191"/>
  <c r="AL191"/>
  <c r="AM191"/>
  <c r="AN191"/>
  <c r="D192"/>
  <c r="H192"/>
  <c r="M192"/>
  <c r="AL192"/>
  <c r="AM192"/>
  <c r="AN192"/>
  <c r="D193"/>
  <c r="H193"/>
  <c r="M193"/>
  <c r="AL193"/>
  <c r="AM193"/>
  <c r="AN193"/>
  <c r="D194"/>
  <c r="H194"/>
  <c r="M194"/>
  <c r="AL194"/>
  <c r="AM194"/>
  <c r="AN194"/>
  <c r="D195"/>
  <c r="H195"/>
  <c r="M195"/>
  <c r="AL195"/>
  <c r="AM195"/>
  <c r="AN195"/>
  <c r="D196"/>
  <c r="H196"/>
  <c r="M196"/>
  <c r="AL196"/>
  <c r="AM196"/>
  <c r="AN196"/>
  <c r="D197"/>
  <c r="H197"/>
  <c r="M197"/>
  <c r="AL197"/>
  <c r="AM197"/>
  <c r="AN197"/>
  <c r="D198"/>
  <c r="H198"/>
  <c r="M198"/>
  <c r="AL198"/>
  <c r="AM198"/>
  <c r="AN198"/>
  <c r="D199"/>
  <c r="H199"/>
  <c r="M199"/>
  <c r="AL199"/>
  <c r="AM199"/>
  <c r="AN199"/>
  <c r="D200"/>
  <c r="H200"/>
  <c r="M200"/>
  <c r="AL200"/>
  <c r="AM200"/>
  <c r="AN200"/>
  <c r="D201"/>
  <c r="H201"/>
  <c r="M201"/>
  <c r="AL201"/>
  <c r="AM201"/>
  <c r="AN201"/>
  <c r="D202"/>
  <c r="H202"/>
  <c r="M202"/>
  <c r="AL202"/>
  <c r="AM202"/>
  <c r="AN202"/>
  <c r="D203"/>
  <c r="H203"/>
  <c r="M203"/>
  <c r="AL203"/>
  <c r="AM203"/>
  <c r="AN203"/>
  <c r="D204"/>
  <c r="H204"/>
  <c r="M204"/>
  <c r="AL204"/>
  <c r="AM204"/>
  <c r="AN204"/>
  <c r="D205"/>
  <c r="H205"/>
  <c r="M205"/>
  <c r="AL205"/>
  <c r="AM205"/>
  <c r="AN205"/>
  <c r="D206"/>
  <c r="H206"/>
  <c r="M206"/>
  <c r="AL206"/>
  <c r="AM206"/>
  <c r="AN206"/>
  <c r="D207"/>
  <c r="H207"/>
  <c r="M207"/>
  <c r="AL207"/>
  <c r="AM207"/>
  <c r="AN207"/>
  <c r="D208"/>
  <c r="H208"/>
  <c r="M208"/>
  <c r="AL208"/>
  <c r="AM208"/>
  <c r="AN208"/>
  <c r="D209"/>
  <c r="H209"/>
  <c r="M209"/>
  <c r="AL209"/>
  <c r="AM209"/>
  <c r="AN209"/>
  <c r="D210"/>
  <c r="H210"/>
  <c r="M210"/>
  <c r="AL210"/>
  <c r="AM210"/>
  <c r="AN210"/>
  <c r="D211"/>
  <c r="H211"/>
  <c r="M211"/>
  <c r="AL211"/>
  <c r="AM211"/>
  <c r="AN211"/>
  <c r="D212"/>
  <c r="H212"/>
  <c r="M212"/>
  <c r="AL212"/>
  <c r="AM212"/>
  <c r="AN212"/>
  <c r="D213"/>
  <c r="H213"/>
  <c r="M213"/>
  <c r="AL213"/>
  <c r="AM213"/>
  <c r="AN213"/>
  <c r="D214"/>
  <c r="H214"/>
  <c r="M214"/>
  <c r="AL214"/>
  <c r="AM214"/>
  <c r="AN214"/>
  <c r="D215"/>
  <c r="H215"/>
  <c r="M215"/>
  <c r="AL215"/>
  <c r="AM215"/>
  <c r="AN215"/>
  <c r="D216"/>
  <c r="H216"/>
  <c r="M216"/>
  <c r="AL216"/>
  <c r="AM216"/>
  <c r="AN216"/>
  <c r="D217"/>
  <c r="H217"/>
  <c r="M217"/>
  <c r="AL217"/>
  <c r="AM217"/>
  <c r="AN217"/>
  <c r="D218"/>
  <c r="H218"/>
  <c r="M218"/>
  <c r="AL218"/>
  <c r="AM218"/>
  <c r="AN218"/>
  <c r="D219"/>
  <c r="H219"/>
  <c r="M219"/>
  <c r="AL219"/>
  <c r="AM219"/>
  <c r="AN219"/>
  <c r="D220"/>
  <c r="H220"/>
  <c r="M220"/>
  <c r="AL220"/>
  <c r="AM220"/>
  <c r="AN220"/>
  <c r="D221"/>
  <c r="H221"/>
  <c r="M221"/>
  <c r="AL221"/>
  <c r="AM221"/>
  <c r="AN221"/>
  <c r="D222"/>
  <c r="H222"/>
  <c r="M222"/>
  <c r="AL222"/>
  <c r="AM222"/>
  <c r="AN222"/>
  <c r="D223"/>
  <c r="H223"/>
  <c r="M223"/>
  <c r="AL223"/>
  <c r="AM223"/>
  <c r="AN223"/>
  <c r="D224"/>
  <c r="H224"/>
  <c r="M224"/>
  <c r="AL224"/>
  <c r="AM224"/>
  <c r="AN224"/>
  <c r="D225"/>
  <c r="H225"/>
  <c r="M225"/>
  <c r="AL225"/>
  <c r="AM225"/>
  <c r="AN225"/>
  <c r="D226"/>
  <c r="H226"/>
  <c r="M226"/>
  <c r="AL226"/>
  <c r="AM226"/>
  <c r="AN226"/>
  <c r="D227"/>
  <c r="H227"/>
  <c r="M227"/>
  <c r="AL227"/>
  <c r="AM227"/>
  <c r="AN227"/>
  <c r="D228"/>
  <c r="H228"/>
  <c r="M228"/>
  <c r="AL228"/>
  <c r="AM228"/>
  <c r="AN228"/>
  <c r="D229"/>
  <c r="H229"/>
  <c r="M229"/>
  <c r="AL229"/>
  <c r="AM229"/>
  <c r="AN229"/>
  <c r="D230"/>
  <c r="H230"/>
  <c r="M230"/>
  <c r="AL230"/>
  <c r="AM230"/>
  <c r="AN230"/>
  <c r="D231"/>
  <c r="H231"/>
  <c r="M231"/>
  <c r="AL231"/>
  <c r="AM231"/>
  <c r="AN231"/>
  <c r="D232"/>
  <c r="H232"/>
  <c r="M232"/>
  <c r="AL232"/>
  <c r="AM232"/>
  <c r="AN232"/>
  <c r="D233"/>
  <c r="H233"/>
  <c r="M233"/>
  <c r="AL233"/>
  <c r="AM233"/>
  <c r="AN233"/>
  <c r="D234"/>
  <c r="H234"/>
  <c r="M234"/>
  <c r="AL234"/>
  <c r="AM234"/>
  <c r="AN234"/>
  <c r="D235"/>
  <c r="H235"/>
  <c r="M235"/>
  <c r="AL235"/>
  <c r="AM235"/>
  <c r="AN235"/>
  <c r="D236"/>
  <c r="H236"/>
  <c r="M236"/>
  <c r="AL236"/>
  <c r="AM236"/>
  <c r="AN236"/>
  <c r="D237"/>
  <c r="H237"/>
  <c r="M237"/>
  <c r="AL237"/>
  <c r="AM237"/>
  <c r="AN237"/>
  <c r="D238"/>
  <c r="H238"/>
  <c r="M238"/>
  <c r="AL238"/>
  <c r="AM238"/>
  <c r="AN238"/>
  <c r="D239"/>
  <c r="H239"/>
  <c r="M239"/>
  <c r="AL239"/>
  <c r="AM239"/>
  <c r="AN239"/>
  <c r="D240"/>
  <c r="H240"/>
  <c r="M240"/>
  <c r="AL240"/>
  <c r="AM240"/>
  <c r="AN240"/>
  <c r="D241"/>
  <c r="H241"/>
  <c r="M241"/>
  <c r="AL241"/>
  <c r="AM241"/>
  <c r="AN241"/>
  <c r="D242"/>
  <c r="H242"/>
  <c r="M242"/>
  <c r="AL242"/>
  <c r="AM242"/>
  <c r="AN242"/>
  <c r="D243"/>
  <c r="H243"/>
  <c r="M243"/>
  <c r="AL243"/>
  <c r="AM243"/>
  <c r="AN243"/>
  <c r="D244"/>
  <c r="H244"/>
  <c r="M244"/>
  <c r="AL244"/>
  <c r="AM244"/>
  <c r="AN244"/>
  <c r="D245"/>
  <c r="H245"/>
  <c r="M245"/>
  <c r="AL245"/>
  <c r="AM245"/>
  <c r="AN245"/>
  <c r="D246"/>
  <c r="H246"/>
  <c r="M246"/>
  <c r="AL246"/>
  <c r="AM246"/>
  <c r="AN246"/>
  <c r="D247"/>
  <c r="H247"/>
  <c r="M247"/>
  <c r="AL247"/>
  <c r="AM247"/>
  <c r="AN247"/>
  <c r="D248"/>
  <c r="H248"/>
  <c r="M248"/>
  <c r="AL248"/>
  <c r="AM248"/>
  <c r="AN248"/>
  <c r="D249"/>
  <c r="H249"/>
  <c r="M249"/>
  <c r="AL249"/>
  <c r="AM249"/>
  <c r="AN249"/>
  <c r="D250"/>
  <c r="H250"/>
  <c r="M250"/>
  <c r="AL250"/>
  <c r="AM250"/>
  <c r="AN250"/>
  <c r="D251"/>
  <c r="H251"/>
  <c r="M251"/>
  <c r="AL251"/>
  <c r="AM251"/>
  <c r="AN251"/>
  <c r="D252"/>
  <c r="H252"/>
  <c r="M252"/>
  <c r="AL252"/>
  <c r="AM252"/>
  <c r="AN252"/>
  <c r="D253"/>
  <c r="H253"/>
  <c r="M253"/>
  <c r="AL253"/>
  <c r="AM253"/>
  <c r="AN253"/>
  <c r="D254"/>
  <c r="H254"/>
  <c r="M254"/>
  <c r="AL254"/>
  <c r="AM254"/>
  <c r="AN254"/>
  <c r="D255"/>
  <c r="H255"/>
  <c r="M255"/>
  <c r="AL255"/>
  <c r="AM255"/>
  <c r="AN255"/>
  <c r="D256"/>
  <c r="H256"/>
  <c r="M256"/>
  <c r="AL256"/>
  <c r="AM256"/>
  <c r="AN256"/>
  <c r="D257"/>
  <c r="H257"/>
  <c r="M257"/>
  <c r="AL257"/>
  <c r="AM257"/>
  <c r="AN257"/>
  <c r="D258"/>
  <c r="H258"/>
  <c r="M258"/>
  <c r="AL258"/>
  <c r="AM258"/>
  <c r="AN258"/>
  <c r="D259"/>
  <c r="H259"/>
  <c r="M259"/>
  <c r="AL259"/>
  <c r="AM259"/>
  <c r="AN259"/>
  <c r="D260"/>
  <c r="H260"/>
  <c r="M260"/>
  <c r="AL260"/>
  <c r="AM260"/>
  <c r="AN260"/>
  <c r="D261"/>
  <c r="H261"/>
  <c r="M261"/>
  <c r="AL261"/>
  <c r="AM261"/>
  <c r="AN261"/>
  <c r="D262"/>
  <c r="H262"/>
  <c r="M262"/>
  <c r="AL262"/>
  <c r="AM262"/>
  <c r="AN262"/>
  <c r="D263"/>
  <c r="H263"/>
  <c r="M263"/>
  <c r="AL263"/>
  <c r="AM263"/>
  <c r="AN263"/>
  <c r="D264"/>
  <c r="H264"/>
  <c r="M264"/>
  <c r="AL264"/>
  <c r="AM264"/>
  <c r="AN264"/>
  <c r="D265"/>
  <c r="H265"/>
  <c r="M265"/>
  <c r="AL265"/>
  <c r="AM265"/>
  <c r="AN265"/>
  <c r="D266"/>
  <c r="H266"/>
  <c r="M266"/>
  <c r="AL266"/>
  <c r="AM266"/>
  <c r="AN266"/>
  <c r="D267"/>
  <c r="H267"/>
  <c r="M267"/>
  <c r="AL267"/>
  <c r="AM267"/>
  <c r="AN267"/>
  <c r="D268"/>
  <c r="H268"/>
  <c r="M268"/>
  <c r="AL268"/>
  <c r="AM268"/>
  <c r="AN268"/>
  <c r="D269"/>
  <c r="H269"/>
  <c r="M269"/>
  <c r="AL269"/>
  <c r="AM269"/>
  <c r="AN269"/>
  <c r="D270"/>
  <c r="H270"/>
  <c r="M270"/>
  <c r="AL270"/>
  <c r="AM270"/>
  <c r="AN270"/>
  <c r="D271"/>
  <c r="H271"/>
  <c r="M271"/>
  <c r="AL271"/>
  <c r="AM271"/>
  <c r="AN271"/>
  <c r="D272"/>
  <c r="H272"/>
  <c r="M272"/>
  <c r="AL272"/>
  <c r="AM272"/>
  <c r="AN272"/>
  <c r="D273"/>
  <c r="H273"/>
  <c r="M273"/>
  <c r="AL273"/>
  <c r="AM273"/>
  <c r="AN273"/>
  <c r="D274"/>
  <c r="H274"/>
  <c r="M274"/>
  <c r="AL274"/>
  <c r="AM274"/>
  <c r="AN274"/>
  <c r="D275"/>
  <c r="H275"/>
  <c r="M275"/>
  <c r="AL275"/>
  <c r="AM275"/>
  <c r="AN275"/>
  <c r="D276"/>
  <c r="H276"/>
  <c r="M276"/>
  <c r="AL276"/>
  <c r="AM276"/>
  <c r="AN276"/>
  <c r="D277"/>
  <c r="H277"/>
  <c r="M277"/>
  <c r="AL277"/>
  <c r="AM277"/>
  <c r="AN277"/>
  <c r="D278"/>
  <c r="H278"/>
  <c r="M278"/>
  <c r="AL278"/>
  <c r="AM278"/>
  <c r="AN278"/>
  <c r="D279"/>
  <c r="H279"/>
  <c r="M279"/>
  <c r="AL279"/>
  <c r="AM279"/>
  <c r="AN279"/>
  <c r="D280"/>
  <c r="H280"/>
  <c r="M280"/>
  <c r="AL280"/>
  <c r="AM280"/>
  <c r="AN280"/>
  <c r="D281"/>
  <c r="H281"/>
  <c r="M281"/>
  <c r="AL281"/>
  <c r="AM281"/>
  <c r="AN281"/>
  <c r="D282"/>
  <c r="H282"/>
  <c r="M282"/>
  <c r="AL282"/>
  <c r="AM282"/>
  <c r="AN282"/>
  <c r="D283"/>
  <c r="H283"/>
  <c r="M283"/>
  <c r="AL283"/>
  <c r="AM283"/>
  <c r="AN283"/>
  <c r="D284"/>
  <c r="H284"/>
  <c r="M284"/>
  <c r="AL284"/>
  <c r="AM284"/>
  <c r="AN284"/>
  <c r="D285"/>
  <c r="H285"/>
  <c r="M285"/>
  <c r="AL285"/>
  <c r="AM285"/>
  <c r="AN285"/>
  <c r="D286"/>
  <c r="H286"/>
  <c r="M286"/>
  <c r="AL286"/>
  <c r="AM286"/>
  <c r="AN286"/>
  <c r="D287"/>
  <c r="H287"/>
  <c r="M287"/>
  <c r="AL287"/>
  <c r="AM287"/>
  <c r="AN287"/>
  <c r="D288"/>
  <c r="H288"/>
  <c r="M288"/>
  <c r="AL288"/>
  <c r="AM288"/>
  <c r="AN288"/>
  <c r="D289"/>
  <c r="H289"/>
  <c r="M289"/>
  <c r="AL289"/>
  <c r="AM289"/>
  <c r="AN289"/>
  <c r="D290"/>
  <c r="H290"/>
  <c r="M290"/>
  <c r="AL290"/>
  <c r="AM290"/>
  <c r="AN290"/>
  <c r="D291"/>
  <c r="H291"/>
  <c r="M291"/>
  <c r="AL291"/>
  <c r="AM291"/>
  <c r="AN291"/>
  <c r="D292"/>
  <c r="H292"/>
  <c r="M292"/>
  <c r="AL292"/>
  <c r="AM292"/>
  <c r="AN292"/>
  <c r="D293"/>
  <c r="H293"/>
  <c r="M293"/>
  <c r="AL293"/>
  <c r="AM293"/>
  <c r="AN293"/>
  <c r="D294"/>
  <c r="H294"/>
  <c r="M294"/>
  <c r="AL294"/>
  <c r="AM294"/>
  <c r="AN294"/>
  <c r="D295"/>
  <c r="H295"/>
  <c r="M295"/>
  <c r="AL295"/>
  <c r="AM295"/>
  <c r="AN295"/>
  <c r="D296"/>
  <c r="H296"/>
  <c r="M296"/>
  <c r="AL296"/>
  <c r="AM296"/>
  <c r="AN296"/>
  <c r="D297"/>
  <c r="H297"/>
  <c r="M297"/>
  <c r="AL297"/>
  <c r="AM297"/>
  <c r="AN297"/>
  <c r="D298"/>
  <c r="H298"/>
  <c r="M298"/>
  <c r="AL298"/>
  <c r="AM298"/>
  <c r="AN298"/>
  <c r="D299"/>
  <c r="H299"/>
  <c r="M299"/>
  <c r="AL299"/>
  <c r="AM299"/>
  <c r="AN299"/>
  <c r="D300"/>
  <c r="H300"/>
  <c r="M300"/>
  <c r="AL300"/>
  <c r="AM300"/>
  <c r="AN300"/>
  <c r="D301"/>
  <c r="H301"/>
  <c r="M301"/>
  <c r="AL301"/>
  <c r="AM301"/>
  <c r="AN301"/>
  <c r="D302"/>
  <c r="H302"/>
  <c r="M302"/>
  <c r="AL302"/>
  <c r="AM302"/>
  <c r="AN302"/>
  <c r="D303"/>
  <c r="H303"/>
  <c r="M303"/>
  <c r="AL303"/>
  <c r="AM303"/>
  <c r="AN303"/>
  <c r="D304"/>
  <c r="H304"/>
  <c r="M304"/>
  <c r="AL304"/>
  <c r="AM304"/>
  <c r="AN304"/>
  <c r="D305"/>
  <c r="H305"/>
  <c r="M305"/>
  <c r="AL305"/>
  <c r="AM305"/>
  <c r="AN305"/>
  <c r="D306"/>
  <c r="H306"/>
  <c r="M306"/>
  <c r="AL306"/>
  <c r="AM306"/>
  <c r="AN306"/>
  <c r="D307"/>
  <c r="H307"/>
  <c r="M307"/>
  <c r="AL307"/>
  <c r="AM307"/>
  <c r="AN307"/>
  <c r="D308"/>
  <c r="H308"/>
  <c r="M308"/>
  <c r="AL308"/>
  <c r="AM308"/>
  <c r="AN308"/>
  <c r="D309"/>
  <c r="H309"/>
  <c r="M309"/>
  <c r="AL309"/>
  <c r="AM309"/>
  <c r="AN309"/>
  <c r="D310"/>
  <c r="H310"/>
  <c r="M310"/>
  <c r="AL310"/>
  <c r="AM310"/>
  <c r="AN310"/>
  <c r="D311"/>
  <c r="H311"/>
  <c r="M311"/>
  <c r="AL311"/>
  <c r="AM311"/>
  <c r="AN311"/>
  <c r="D312"/>
  <c r="H312"/>
  <c r="M312"/>
  <c r="AL312"/>
  <c r="AM312"/>
  <c r="AN312"/>
  <c r="D313"/>
  <c r="H313"/>
  <c r="M313"/>
  <c r="AL313"/>
  <c r="AM313"/>
  <c r="AN313"/>
  <c r="D314"/>
  <c r="H314"/>
  <c r="M314"/>
  <c r="AL314"/>
  <c r="AM314"/>
  <c r="AN314"/>
  <c r="D315"/>
  <c r="H315"/>
  <c r="M315"/>
  <c r="AL315"/>
  <c r="AM315"/>
  <c r="AN315"/>
  <c r="D316"/>
  <c r="H316"/>
  <c r="M316"/>
  <c r="AL316"/>
  <c r="AM316"/>
  <c r="AN316"/>
  <c r="D317"/>
  <c r="H317"/>
  <c r="M317"/>
  <c r="AL317"/>
  <c r="AM317"/>
  <c r="AN317"/>
  <c r="D318"/>
  <c r="H318"/>
  <c r="M318"/>
  <c r="AL318"/>
  <c r="AM318"/>
  <c r="AN318"/>
  <c r="D319"/>
  <c r="H319"/>
  <c r="M319"/>
  <c r="AL319"/>
  <c r="AM319"/>
  <c r="AN319"/>
  <c r="D320"/>
  <c r="H320"/>
  <c r="M320"/>
  <c r="AL320"/>
  <c r="AM320"/>
  <c r="AN320"/>
  <c r="D321"/>
  <c r="H321"/>
  <c r="M321"/>
  <c r="AL321"/>
  <c r="AM321"/>
  <c r="AN321"/>
  <c r="D322"/>
  <c r="H322"/>
  <c r="M322"/>
  <c r="AL322"/>
  <c r="AM322"/>
  <c r="AN322"/>
  <c r="D323"/>
  <c r="H323"/>
  <c r="M323"/>
  <c r="AL323"/>
  <c r="AM323"/>
  <c r="AN323"/>
  <c r="D324"/>
  <c r="H324"/>
  <c r="M324"/>
  <c r="AL324"/>
  <c r="AM324"/>
  <c r="AN324"/>
  <c r="D325"/>
  <c r="H325"/>
  <c r="M325"/>
  <c r="AL325"/>
  <c r="AM325"/>
  <c r="AN325"/>
  <c r="D326"/>
  <c r="H326"/>
  <c r="M326"/>
  <c r="AL326"/>
  <c r="AM326"/>
  <c r="AN326"/>
  <c r="D327"/>
  <c r="H327"/>
  <c r="M327"/>
  <c r="AL327"/>
  <c r="AM327"/>
  <c r="AN327"/>
  <c r="D328"/>
  <c r="H328"/>
  <c r="M328"/>
  <c r="AL328"/>
  <c r="AM328"/>
  <c r="AN328"/>
  <c r="D329"/>
  <c r="H329"/>
  <c r="M329"/>
  <c r="AL329"/>
  <c r="AM329"/>
  <c r="AN329"/>
  <c r="D330"/>
  <c r="H330"/>
  <c r="M330"/>
  <c r="AL330"/>
  <c r="AM330"/>
  <c r="AN330"/>
  <c r="D331"/>
  <c r="H331"/>
  <c r="M331"/>
  <c r="AL331"/>
  <c r="AM331"/>
  <c r="AN331"/>
  <c r="D332"/>
  <c r="H332"/>
  <c r="M332"/>
  <c r="AL332"/>
  <c r="AM332"/>
  <c r="AN332"/>
  <c r="D333"/>
  <c r="H333"/>
  <c r="M333"/>
  <c r="AL333"/>
  <c r="AM333"/>
  <c r="AN333"/>
  <c r="D334"/>
  <c r="H334"/>
  <c r="M334"/>
  <c r="AL334"/>
  <c r="AM334"/>
  <c r="AN334"/>
  <c r="D335"/>
  <c r="H335"/>
  <c r="M335"/>
  <c r="AL335"/>
  <c r="AM335"/>
  <c r="AN335"/>
  <c r="D336"/>
  <c r="H336"/>
  <c r="M336"/>
  <c r="AL336"/>
  <c r="AM336"/>
  <c r="AN336"/>
  <c r="D337"/>
  <c r="H337"/>
  <c r="M337"/>
  <c r="AL337"/>
  <c r="AM337"/>
  <c r="AN337"/>
  <c r="D338"/>
  <c r="H338"/>
  <c r="M338"/>
  <c r="AL338"/>
  <c r="AM338"/>
  <c r="AN338"/>
  <c r="D339"/>
  <c r="H339"/>
  <c r="M339"/>
  <c r="AL339"/>
  <c r="AM339"/>
  <c r="AN339"/>
  <c r="D340"/>
  <c r="H340"/>
  <c r="M340"/>
  <c r="AL340"/>
  <c r="AM340"/>
  <c r="AN340"/>
  <c r="D341"/>
  <c r="H341"/>
  <c r="M341"/>
  <c r="AL341"/>
  <c r="AM341"/>
  <c r="AN341"/>
  <c r="D342"/>
  <c r="H342"/>
  <c r="M342"/>
  <c r="AL342"/>
  <c r="AM342"/>
  <c r="AN342"/>
  <c r="D343"/>
  <c r="H343"/>
  <c r="M343"/>
  <c r="AL343"/>
  <c r="AM343"/>
  <c r="AN343"/>
  <c r="D344"/>
  <c r="H344"/>
  <c r="M344"/>
  <c r="AL344"/>
  <c r="AM344"/>
  <c r="AN344"/>
  <c r="D345"/>
  <c r="H345"/>
  <c r="M345"/>
  <c r="AL345"/>
  <c r="AM345"/>
  <c r="AN345"/>
  <c r="D346"/>
  <c r="H346"/>
  <c r="M346"/>
  <c r="AL346"/>
  <c r="AM346"/>
  <c r="AN346"/>
  <c r="D347"/>
  <c r="H347"/>
  <c r="M347"/>
  <c r="AL347"/>
  <c r="AM347"/>
  <c r="AN347"/>
  <c r="D348"/>
  <c r="H348"/>
  <c r="M348"/>
  <c r="AL348"/>
  <c r="AM348"/>
  <c r="AN348"/>
  <c r="D349"/>
  <c r="H349"/>
  <c r="M349"/>
  <c r="AL349"/>
  <c r="AM349"/>
  <c r="AN349"/>
  <c r="D350"/>
  <c r="H350"/>
  <c r="M350"/>
  <c r="AL350"/>
  <c r="AM350"/>
  <c r="AN350"/>
  <c r="D351"/>
  <c r="H351"/>
  <c r="M351"/>
  <c r="AL351"/>
  <c r="AM351"/>
  <c r="AN351"/>
  <c r="D352"/>
  <c r="H352"/>
  <c r="M352"/>
  <c r="AL352"/>
  <c r="AM352"/>
  <c r="AN352"/>
  <c r="D353"/>
  <c r="H353"/>
  <c r="M353"/>
  <c r="AL353"/>
  <c r="AM353"/>
  <c r="AN353"/>
  <c r="D354"/>
  <c r="H354"/>
  <c r="M354"/>
  <c r="AL354"/>
  <c r="AM354"/>
  <c r="AN354"/>
  <c r="D355"/>
  <c r="H355"/>
  <c r="M355"/>
  <c r="AL355"/>
  <c r="AM355"/>
  <c r="AN355"/>
  <c r="D356"/>
  <c r="H356"/>
  <c r="M356"/>
  <c r="AL356"/>
  <c r="AM356"/>
  <c r="AN356"/>
  <c r="D357"/>
  <c r="H357"/>
  <c r="M357"/>
  <c r="AL357"/>
  <c r="AM357"/>
  <c r="AN357"/>
  <c r="D358"/>
  <c r="H358"/>
  <c r="M358"/>
  <c r="AL358"/>
  <c r="AM358"/>
  <c r="AN358"/>
  <c r="D359"/>
  <c r="H359"/>
  <c r="M359"/>
  <c r="AL359"/>
  <c r="AM359"/>
  <c r="AN359"/>
  <c r="D360"/>
  <c r="H360"/>
  <c r="M360"/>
  <c r="AL360"/>
  <c r="AM360"/>
  <c r="AN360"/>
  <c r="D361"/>
  <c r="H361"/>
  <c r="M361"/>
  <c r="AL361"/>
  <c r="AM361"/>
  <c r="AN361"/>
  <c r="D362"/>
  <c r="H362"/>
  <c r="M362"/>
  <c r="AL362"/>
  <c r="AM362"/>
  <c r="AN362"/>
  <c r="D363"/>
  <c r="H363"/>
  <c r="M363"/>
  <c r="AL363"/>
  <c r="AM363"/>
  <c r="AN363"/>
  <c r="D364"/>
  <c r="H364"/>
  <c r="M364"/>
  <c r="AL364"/>
  <c r="AM364"/>
  <c r="AN364"/>
  <c r="D365"/>
  <c r="H365"/>
  <c r="M365"/>
  <c r="AL365"/>
  <c r="AM365"/>
  <c r="AN365"/>
  <c r="D366"/>
  <c r="H366"/>
  <c r="M366"/>
  <c r="AL366"/>
  <c r="AM366"/>
  <c r="AN366"/>
  <c r="D367"/>
  <c r="H367"/>
  <c r="M367"/>
  <c r="AL367"/>
  <c r="AM367"/>
  <c r="AN367"/>
  <c r="D368"/>
  <c r="H368"/>
  <c r="M368"/>
  <c r="AL368"/>
  <c r="AM368"/>
  <c r="AN368"/>
  <c r="D369"/>
  <c r="H369"/>
  <c r="M369"/>
  <c r="AL369"/>
  <c r="AM369"/>
  <c r="AN369"/>
  <c r="D370"/>
  <c r="H370"/>
  <c r="M370"/>
  <c r="AL370"/>
  <c r="AM370"/>
  <c r="AN370"/>
  <c r="D371"/>
  <c r="H371"/>
  <c r="M371"/>
  <c r="AL371"/>
  <c r="AM371"/>
  <c r="AN371"/>
  <c r="D372"/>
  <c r="H372"/>
  <c r="M372"/>
  <c r="AL372"/>
  <c r="AM372"/>
  <c r="AN372"/>
  <c r="D373"/>
  <c r="H373"/>
  <c r="M373"/>
  <c r="AL373"/>
  <c r="AM373"/>
  <c r="AN373"/>
  <c r="D374"/>
  <c r="H374"/>
  <c r="M374"/>
  <c r="AL374"/>
  <c r="AM374"/>
  <c r="AN374"/>
  <c r="D375"/>
  <c r="H375"/>
  <c r="M375"/>
  <c r="AL375"/>
  <c r="AM375"/>
  <c r="AN375"/>
  <c r="D376"/>
  <c r="H376"/>
  <c r="M376"/>
  <c r="AL376"/>
  <c r="AM376"/>
  <c r="AN376"/>
  <c r="D377"/>
  <c r="H377"/>
  <c r="M377"/>
  <c r="AL377"/>
  <c r="AM377"/>
  <c r="AN377"/>
  <c r="D378"/>
  <c r="H378"/>
  <c r="M378"/>
  <c r="AL378"/>
  <c r="AM378"/>
  <c r="AN378"/>
  <c r="D379"/>
  <c r="H379"/>
  <c r="M379"/>
  <c r="AL379"/>
  <c r="AM379"/>
  <c r="AN379"/>
  <c r="D380"/>
  <c r="H380"/>
  <c r="M380"/>
  <c r="AL380"/>
  <c r="AM380"/>
  <c r="AN380"/>
  <c r="D381"/>
  <c r="H381"/>
  <c r="M381"/>
  <c r="AL381"/>
  <c r="AM381"/>
  <c r="AN381"/>
  <c r="D382"/>
  <c r="H382"/>
  <c r="M382"/>
  <c r="AL382"/>
  <c r="AM382"/>
  <c r="AN382"/>
  <c r="D383"/>
  <c r="H383"/>
  <c r="M383"/>
  <c r="AL383"/>
  <c r="AM383"/>
  <c r="AN383"/>
  <c r="D384"/>
  <c r="H384"/>
  <c r="M384"/>
  <c r="AL384"/>
  <c r="AM384"/>
  <c r="AN384"/>
  <c r="D385"/>
  <c r="H385"/>
  <c r="M385"/>
  <c r="AL385"/>
  <c r="AM385"/>
  <c r="AN385"/>
  <c r="D386"/>
  <c r="H386"/>
  <c r="M386"/>
  <c r="AL386"/>
  <c r="AM386"/>
  <c r="AN386"/>
  <c r="D387"/>
  <c r="H387"/>
  <c r="M387"/>
  <c r="AL387"/>
  <c r="AM387"/>
  <c r="AN387"/>
  <c r="D388"/>
  <c r="H388"/>
  <c r="M388"/>
  <c r="AL388"/>
  <c r="AM388"/>
  <c r="AN388"/>
  <c r="D389"/>
  <c r="H389"/>
  <c r="M389"/>
  <c r="AL389"/>
  <c r="AM389"/>
  <c r="AN389"/>
  <c r="D390"/>
  <c r="H390"/>
  <c r="M390"/>
  <c r="AL390"/>
  <c r="AM390"/>
  <c r="AN390"/>
  <c r="D391"/>
  <c r="H391"/>
  <c r="M391"/>
  <c r="AL391"/>
  <c r="AM391"/>
  <c r="AN391"/>
  <c r="D392"/>
  <c r="H392"/>
  <c r="M392"/>
  <c r="AL392"/>
  <c r="AM392"/>
  <c r="AN392"/>
  <c r="D393"/>
  <c r="H393"/>
  <c r="M393"/>
  <c r="AL393"/>
  <c r="AM393"/>
  <c r="AN393"/>
  <c r="D394"/>
  <c r="H394"/>
  <c r="M394"/>
  <c r="AL394"/>
  <c r="AM394"/>
  <c r="AN394"/>
  <c r="D395"/>
  <c r="H395"/>
  <c r="M395"/>
  <c r="AL395"/>
  <c r="AM395"/>
  <c r="AN395"/>
  <c r="D396"/>
  <c r="H396"/>
  <c r="M396"/>
  <c r="AL396"/>
  <c r="AM396"/>
  <c r="AN396"/>
  <c r="D397"/>
  <c r="H397"/>
  <c r="M397"/>
  <c r="AL397"/>
  <c r="AM397"/>
  <c r="AN397"/>
  <c r="D398"/>
  <c r="H398"/>
  <c r="M398"/>
  <c r="AL398"/>
  <c r="AM398"/>
  <c r="AN398"/>
  <c r="D399"/>
  <c r="H399"/>
  <c r="M399"/>
  <c r="AL399"/>
  <c r="AM399"/>
  <c r="AN399"/>
  <c r="D400"/>
  <c r="H400"/>
  <c r="M400"/>
  <c r="AL400"/>
  <c r="AM400"/>
  <c r="AN400"/>
  <c r="D401"/>
  <c r="H401"/>
  <c r="M401"/>
  <c r="AL401"/>
  <c r="AM401"/>
  <c r="AN401"/>
  <c r="D402"/>
  <c r="H402"/>
  <c r="M402"/>
  <c r="AL402"/>
  <c r="AM402"/>
  <c r="AN402"/>
  <c r="D403"/>
  <c r="H403"/>
  <c r="M403"/>
  <c r="AL403"/>
  <c r="AM403"/>
  <c r="AN403"/>
  <c r="D404"/>
  <c r="H404"/>
  <c r="M404"/>
  <c r="AL404"/>
  <c r="AM404"/>
  <c r="AN404"/>
  <c r="D405"/>
  <c r="H405"/>
  <c r="M405"/>
  <c r="AL405"/>
  <c r="AM405"/>
  <c r="AN405"/>
  <c r="D406"/>
  <c r="H406"/>
  <c r="M406"/>
  <c r="AL406"/>
  <c r="AM406"/>
  <c r="AN406"/>
  <c r="D407"/>
  <c r="H407"/>
  <c r="M407"/>
  <c r="AL407"/>
  <c r="AM407"/>
  <c r="AN407"/>
  <c r="D408"/>
  <c r="H408"/>
  <c r="M408"/>
  <c r="AL408"/>
  <c r="AM408"/>
  <c r="AN408"/>
  <c r="D409"/>
  <c r="H409"/>
  <c r="M409"/>
  <c r="AL409"/>
  <c r="AM409"/>
  <c r="AN409"/>
  <c r="D410"/>
  <c r="H410"/>
  <c r="M410"/>
  <c r="AL410"/>
  <c r="AM410"/>
  <c r="AN410"/>
  <c r="D411"/>
  <c r="H411"/>
  <c r="M411"/>
  <c r="AL411"/>
  <c r="AM411"/>
  <c r="AN411"/>
  <c r="D412"/>
  <c r="H412"/>
  <c r="M412"/>
  <c r="AL412"/>
  <c r="AM412"/>
  <c r="AN412"/>
  <c r="D413"/>
  <c r="H413"/>
  <c r="M413"/>
  <c r="AL413"/>
  <c r="AM413"/>
  <c r="AN413"/>
  <c r="D414"/>
  <c r="H414"/>
  <c r="M414"/>
  <c r="AL414"/>
  <c r="AM414"/>
  <c r="AN414"/>
  <c r="D415"/>
  <c r="H415"/>
  <c r="M415"/>
  <c r="AL415"/>
  <c r="AM415"/>
  <c r="AN415"/>
  <c r="D416"/>
  <c r="H416"/>
  <c r="M416"/>
  <c r="AL416"/>
  <c r="AM416"/>
  <c r="AN416"/>
  <c r="D417"/>
  <c r="H417"/>
  <c r="M417"/>
  <c r="AL417"/>
  <c r="AM417"/>
  <c r="AN417"/>
  <c r="D418"/>
  <c r="H418"/>
  <c r="M418"/>
  <c r="AL418"/>
  <c r="AM418"/>
  <c r="AN418"/>
  <c r="D419"/>
  <c r="H419"/>
  <c r="M419"/>
  <c r="AL419"/>
  <c r="AM419"/>
  <c r="AN419"/>
  <c r="D420"/>
  <c r="H420"/>
  <c r="M420"/>
  <c r="AL420"/>
  <c r="AM420"/>
  <c r="AN420"/>
  <c r="D421"/>
  <c r="H421"/>
  <c r="M421"/>
  <c r="AL421"/>
  <c r="AM421"/>
  <c r="AN421"/>
  <c r="D422"/>
  <c r="H422"/>
  <c r="M422"/>
  <c r="AL422"/>
  <c r="AM422"/>
  <c r="AN422"/>
  <c r="D423"/>
  <c r="H423"/>
  <c r="M423"/>
  <c r="AL423"/>
  <c r="AM423"/>
  <c r="AN423"/>
  <c r="D424"/>
  <c r="H424"/>
  <c r="M424"/>
  <c r="AL424"/>
  <c r="AM424"/>
  <c r="AN424"/>
  <c r="D425"/>
  <c r="H425"/>
  <c r="M425"/>
  <c r="AL425"/>
  <c r="AM425"/>
  <c r="AN425"/>
  <c r="D426"/>
  <c r="H426"/>
  <c r="M426"/>
  <c r="AL426"/>
  <c r="AM426"/>
  <c r="AN426"/>
  <c r="D427"/>
  <c r="H427"/>
  <c r="M427"/>
  <c r="AL427"/>
  <c r="AM427"/>
  <c r="AN427"/>
  <c r="D428"/>
  <c r="H428"/>
  <c r="M428"/>
  <c r="AL428"/>
  <c r="AM428"/>
  <c r="AN428"/>
  <c r="D429"/>
  <c r="H429"/>
  <c r="M429"/>
  <c r="AL429"/>
  <c r="AM429"/>
  <c r="AN429"/>
  <c r="D430"/>
  <c r="H430"/>
  <c r="M430"/>
  <c r="AL430"/>
  <c r="AM430"/>
  <c r="AN430"/>
  <c r="D431"/>
  <c r="H431"/>
  <c r="M431"/>
  <c r="AL431"/>
  <c r="AM431"/>
  <c r="AN431"/>
  <c r="D432"/>
  <c r="H432"/>
  <c r="M432"/>
  <c r="AL432"/>
  <c r="AM432"/>
  <c r="AN432"/>
  <c r="D433"/>
  <c r="H433"/>
  <c r="M433"/>
  <c r="AL433"/>
  <c r="AM433"/>
  <c r="AN433"/>
  <c r="D434"/>
  <c r="H434"/>
  <c r="M434"/>
  <c r="AL434"/>
  <c r="AM434"/>
  <c r="AN434"/>
  <c r="D435"/>
  <c r="H435"/>
  <c r="M435"/>
  <c r="AL435"/>
  <c r="AM435"/>
  <c r="AN435"/>
  <c r="D436"/>
  <c r="H436"/>
  <c r="M436"/>
  <c r="AL436"/>
  <c r="AM436"/>
  <c r="AN436"/>
  <c r="D437"/>
  <c r="H437"/>
  <c r="M437"/>
  <c r="AL437"/>
  <c r="AM437"/>
  <c r="AN437"/>
  <c r="D438"/>
  <c r="H438"/>
  <c r="M438"/>
  <c r="AL438"/>
  <c r="AM438"/>
  <c r="AN438"/>
  <c r="D439"/>
  <c r="H439"/>
  <c r="M439"/>
  <c r="AL439"/>
  <c r="AM439"/>
  <c r="AN439"/>
  <c r="D440"/>
  <c r="H440"/>
  <c r="M440"/>
  <c r="AL440"/>
  <c r="AM440"/>
  <c r="AN440"/>
  <c r="D441"/>
  <c r="H441"/>
  <c r="M441"/>
  <c r="AL441"/>
  <c r="AM441"/>
  <c r="AN441"/>
  <c r="D442"/>
  <c r="H442"/>
  <c r="M442"/>
  <c r="AL442"/>
  <c r="AM442"/>
  <c r="AN442"/>
  <c r="D443"/>
  <c r="H443"/>
  <c r="M443"/>
  <c r="AL443"/>
  <c r="AM443"/>
  <c r="AN443"/>
  <c r="D444"/>
  <c r="H444"/>
  <c r="M444"/>
  <c r="AL444"/>
  <c r="AM444"/>
  <c r="AN444"/>
  <c r="D445"/>
  <c r="H445"/>
  <c r="M445"/>
  <c r="AL445"/>
  <c r="AM445"/>
  <c r="AN445"/>
  <c r="D446"/>
  <c r="H446"/>
  <c r="M446"/>
  <c r="AL446"/>
  <c r="AM446"/>
  <c r="AN446"/>
  <c r="D447"/>
  <c r="H447"/>
  <c r="M447"/>
  <c r="AL447"/>
  <c r="AM447"/>
  <c r="AN447"/>
  <c r="D448"/>
  <c r="H448"/>
  <c r="M448"/>
  <c r="AL448"/>
  <c r="AM448"/>
  <c r="AN448"/>
  <c r="D449"/>
  <c r="H449"/>
  <c r="M449"/>
  <c r="AL449"/>
  <c r="AM449"/>
  <c r="AN449"/>
  <c r="D450"/>
  <c r="H450"/>
  <c r="M450"/>
  <c r="AL450"/>
  <c r="AM450"/>
  <c r="AN450"/>
  <c r="D451"/>
  <c r="H451"/>
  <c r="M451"/>
  <c r="AL451"/>
  <c r="AM451"/>
  <c r="AN451"/>
  <c r="D452"/>
  <c r="H452"/>
  <c r="M452"/>
  <c r="AL452"/>
  <c r="AM452"/>
  <c r="AN452"/>
  <c r="D453"/>
  <c r="H453"/>
  <c r="M453"/>
  <c r="AL453"/>
  <c r="AM453"/>
  <c r="AN453"/>
  <c r="D454"/>
  <c r="H454"/>
  <c r="M454"/>
  <c r="AL454"/>
  <c r="AM454"/>
  <c r="AN454"/>
  <c r="D455"/>
  <c r="H455"/>
  <c r="M455"/>
  <c r="AL455"/>
  <c r="AM455"/>
  <c r="AN455"/>
  <c r="D456"/>
  <c r="H456"/>
  <c r="M456"/>
  <c r="AL456"/>
  <c r="AM456"/>
  <c r="AN456"/>
  <c r="D457"/>
  <c r="H457"/>
  <c r="M457"/>
  <c r="AL457"/>
  <c r="AM457"/>
  <c r="AN457"/>
  <c r="D458"/>
  <c r="H458"/>
  <c r="M458"/>
  <c r="AL458"/>
  <c r="AM458"/>
  <c r="AN458"/>
  <c r="D459"/>
  <c r="H459"/>
  <c r="M459"/>
  <c r="AL459"/>
  <c r="AM459"/>
  <c r="AN459"/>
  <c r="D460"/>
  <c r="H460"/>
  <c r="M460"/>
  <c r="AL460"/>
  <c r="AM460"/>
  <c r="AN460"/>
  <c r="D461"/>
  <c r="H461"/>
  <c r="M461"/>
  <c r="AL461"/>
  <c r="AM461"/>
  <c r="AN461"/>
  <c r="D462"/>
  <c r="H462"/>
  <c r="M462"/>
  <c r="AL462"/>
  <c r="AM462"/>
  <c r="AN462"/>
  <c r="D463"/>
  <c r="H463"/>
  <c r="M463"/>
  <c r="AL463"/>
  <c r="AM463"/>
  <c r="AN463"/>
  <c r="D464"/>
  <c r="H464"/>
  <c r="M464"/>
  <c r="AL464"/>
  <c r="AM464"/>
  <c r="AN464"/>
  <c r="D465"/>
  <c r="H465"/>
  <c r="M465"/>
  <c r="AL465"/>
  <c r="AM465"/>
  <c r="AN465"/>
  <c r="D466"/>
  <c r="H466"/>
  <c r="M466"/>
  <c r="AL466"/>
  <c r="AM466"/>
  <c r="AN466"/>
  <c r="D467"/>
  <c r="H467"/>
  <c r="M467"/>
  <c r="AL467"/>
  <c r="AM467"/>
  <c r="AN467"/>
  <c r="D468"/>
  <c r="H468"/>
  <c r="M468"/>
  <c r="AL468"/>
  <c r="AM468"/>
  <c r="AN468"/>
  <c r="D469"/>
  <c r="H469"/>
  <c r="M469"/>
  <c r="AL469"/>
  <c r="AM469"/>
  <c r="AN469"/>
  <c r="D470"/>
  <c r="H470"/>
  <c r="M470"/>
  <c r="AL470"/>
  <c r="AM470"/>
  <c r="AN470"/>
  <c r="D471"/>
  <c r="H471"/>
  <c r="M471"/>
  <c r="AL471"/>
  <c r="AM471"/>
  <c r="AN471"/>
  <c r="D472"/>
  <c r="H472"/>
  <c r="M472"/>
  <c r="AL472"/>
  <c r="AM472"/>
  <c r="AN472"/>
  <c r="D473"/>
  <c r="H473"/>
  <c r="M473"/>
  <c r="AL473"/>
  <c r="AM473"/>
  <c r="AN473"/>
  <c r="D474"/>
  <c r="H474"/>
  <c r="M474"/>
  <c r="AL474"/>
  <c r="AM474"/>
  <c r="AN474"/>
  <c r="D475"/>
  <c r="H475"/>
  <c r="M475"/>
  <c r="AL475"/>
  <c r="AM475"/>
  <c r="AN475"/>
  <c r="D476"/>
  <c r="H476"/>
  <c r="M476"/>
  <c r="AL476"/>
  <c r="AM476"/>
  <c r="AN476"/>
  <c r="D477"/>
  <c r="H477"/>
  <c r="M477"/>
  <c r="AL477"/>
  <c r="AM477"/>
  <c r="AN477"/>
  <c r="D478"/>
  <c r="H478"/>
  <c r="M478"/>
  <c r="AL478"/>
  <c r="AM478"/>
  <c r="AN478"/>
  <c r="D479"/>
  <c r="H479"/>
  <c r="M479"/>
  <c r="AL479"/>
  <c r="AM479"/>
  <c r="AN479"/>
  <c r="D480"/>
  <c r="H480"/>
  <c r="M480"/>
  <c r="AL480"/>
  <c r="AM480"/>
  <c r="AN480"/>
  <c r="D481"/>
  <c r="H481"/>
  <c r="M481"/>
  <c r="AL481"/>
  <c r="AM481"/>
  <c r="AN481"/>
  <c r="D482"/>
  <c r="H482"/>
  <c r="M482"/>
  <c r="AL482"/>
  <c r="AM482"/>
  <c r="AN482"/>
  <c r="D483"/>
  <c r="H483"/>
  <c r="M483"/>
  <c r="AL483"/>
  <c r="AM483"/>
  <c r="AN483"/>
  <c r="D484"/>
  <c r="H484"/>
  <c r="M484"/>
  <c r="AL484"/>
  <c r="AM484"/>
  <c r="AN484"/>
  <c r="D485"/>
  <c r="H485"/>
  <c r="M485"/>
  <c r="AL485"/>
  <c r="AM485"/>
  <c r="AN485"/>
  <c r="D486"/>
  <c r="H486"/>
  <c r="M486"/>
  <c r="AL486"/>
  <c r="AM486"/>
  <c r="AN486"/>
  <c r="D487"/>
  <c r="H487"/>
  <c r="M487"/>
  <c r="AL487"/>
  <c r="AM487"/>
  <c r="AN487"/>
  <c r="D488"/>
  <c r="H488"/>
  <c r="M488"/>
  <c r="AL488"/>
  <c r="AM488"/>
  <c r="AN488"/>
  <c r="D489"/>
  <c r="H489"/>
  <c r="M489"/>
  <c r="AL489"/>
  <c r="AM489"/>
  <c r="AN489"/>
  <c r="D490"/>
  <c r="H490"/>
  <c r="M490"/>
  <c r="AL490"/>
  <c r="AM490"/>
  <c r="AN490"/>
  <c r="D491"/>
  <c r="H491"/>
  <c r="M491"/>
  <c r="AL491"/>
  <c r="AM491"/>
  <c r="AN491"/>
  <c r="D492"/>
  <c r="H492"/>
  <c r="M492"/>
  <c r="AL492"/>
  <c r="AM492"/>
  <c r="AN492"/>
  <c r="D493"/>
  <c r="H493"/>
  <c r="M493"/>
  <c r="AL493"/>
  <c r="AM493"/>
  <c r="AN493"/>
  <c r="D494"/>
  <c r="H494"/>
  <c r="M494"/>
  <c r="AL494"/>
  <c r="AM494"/>
  <c r="AN494"/>
  <c r="D495"/>
  <c r="H495"/>
  <c r="M495"/>
  <c r="AL495"/>
  <c r="AM495"/>
  <c r="AN495"/>
  <c r="D496"/>
  <c r="H496"/>
  <c r="M496"/>
  <c r="AL496"/>
  <c r="AM496"/>
  <c r="AN496"/>
  <c r="D497"/>
  <c r="H497"/>
  <c r="M497"/>
  <c r="AL497"/>
  <c r="AM497"/>
  <c r="AN497"/>
  <c r="D498"/>
  <c r="H498"/>
  <c r="M498"/>
  <c r="AL498"/>
  <c r="AM498"/>
  <c r="AN498"/>
  <c r="D499"/>
  <c r="H499"/>
  <c r="M499"/>
  <c r="AL499"/>
  <c r="AM499"/>
  <c r="AN499"/>
  <c r="D500"/>
  <c r="H500"/>
  <c r="M500"/>
  <c r="AL500"/>
  <c r="AM500"/>
  <c r="AN500"/>
  <c r="D501"/>
  <c r="H501"/>
  <c r="M501"/>
  <c r="AL501"/>
  <c r="AM501"/>
  <c r="AN501"/>
  <c r="D502"/>
  <c r="H502"/>
  <c r="M502"/>
  <c r="AL502"/>
  <c r="AM502"/>
  <c r="AN502"/>
  <c r="D503"/>
  <c r="H503"/>
  <c r="M503"/>
  <c r="AL503"/>
  <c r="AM503"/>
  <c r="AN503"/>
  <c r="D504"/>
  <c r="H504"/>
  <c r="M504"/>
  <c r="AL504"/>
  <c r="AM504"/>
  <c r="AN504"/>
  <c r="D505"/>
  <c r="H505"/>
  <c r="M505"/>
  <c r="AL505"/>
  <c r="AM505"/>
  <c r="AN505"/>
  <c r="D506"/>
  <c r="H506"/>
  <c r="M506"/>
  <c r="AL506"/>
  <c r="AM506"/>
  <c r="AN506"/>
  <c r="D507"/>
  <c r="H507"/>
  <c r="M507"/>
  <c r="AL507"/>
  <c r="AM507"/>
  <c r="AN507"/>
  <c r="D508"/>
  <c r="H508"/>
  <c r="M508"/>
  <c r="AL508"/>
  <c r="AM508"/>
  <c r="AN508"/>
  <c r="D509"/>
  <c r="H509"/>
  <c r="M509"/>
  <c r="AL509"/>
  <c r="AM509"/>
  <c r="AN509"/>
  <c r="D510"/>
  <c r="H510"/>
  <c r="M510"/>
  <c r="AL510"/>
  <c r="AM510"/>
  <c r="AN510"/>
  <c r="D511"/>
  <c r="H511"/>
  <c r="M511"/>
  <c r="AL511"/>
  <c r="AM511"/>
  <c r="AN511"/>
  <c r="D512"/>
  <c r="H512"/>
  <c r="M512"/>
  <c r="AL512"/>
  <c r="AM512"/>
  <c r="AN512"/>
  <c r="D513"/>
  <c r="H513"/>
  <c r="M513"/>
  <c r="AL513"/>
  <c r="AM513"/>
  <c r="AN513"/>
  <c r="D514"/>
  <c r="H514"/>
  <c r="M514"/>
  <c r="AL514"/>
  <c r="AM514"/>
  <c r="AN514"/>
  <c r="D515"/>
  <c r="H515"/>
  <c r="M515"/>
  <c r="AL515"/>
  <c r="AM515"/>
  <c r="AN515"/>
  <c r="D516"/>
  <c r="H516"/>
  <c r="M516"/>
  <c r="AL516"/>
  <c r="AM516"/>
  <c r="AN516"/>
  <c r="D517"/>
  <c r="H517"/>
  <c r="M517"/>
  <c r="AL517"/>
  <c r="AM517"/>
  <c r="AN517"/>
  <c r="D518"/>
  <c r="H518"/>
  <c r="M518"/>
  <c r="AL518"/>
  <c r="AM518"/>
  <c r="AN518"/>
  <c r="D519"/>
  <c r="H519"/>
  <c r="M519"/>
  <c r="AL519"/>
  <c r="AM519"/>
  <c r="AN519"/>
  <c r="D520"/>
  <c r="H520"/>
  <c r="M520"/>
  <c r="AL520"/>
  <c r="AM520"/>
  <c r="AN520"/>
  <c r="D521"/>
  <c r="H521"/>
  <c r="M521"/>
  <c r="AL521"/>
  <c r="AM521"/>
  <c r="AN521"/>
  <c r="D522"/>
  <c r="H522"/>
  <c r="M522"/>
  <c r="AL522"/>
  <c r="AM522"/>
  <c r="AN522"/>
  <c r="D523"/>
  <c r="H523"/>
  <c r="M523"/>
  <c r="AL523"/>
  <c r="AM523"/>
  <c r="AN523"/>
  <c r="D524"/>
  <c r="H524"/>
  <c r="M524"/>
  <c r="AL524"/>
  <c r="AM524"/>
  <c r="AN524"/>
  <c r="D525"/>
  <c r="H525"/>
  <c r="M525"/>
  <c r="AL525"/>
  <c r="AM525"/>
  <c r="AN525"/>
  <c r="D526"/>
  <c r="H526"/>
  <c r="M526"/>
  <c r="AL526"/>
  <c r="AM526"/>
  <c r="AN526"/>
  <c r="D527"/>
  <c r="H527"/>
  <c r="M527"/>
  <c r="AL527"/>
  <c r="AM527"/>
  <c r="AN527"/>
  <c r="D528"/>
  <c r="H528"/>
  <c r="M528"/>
  <c r="AL528"/>
  <c r="AM528"/>
  <c r="AN528"/>
  <c r="D529"/>
  <c r="H529"/>
  <c r="M529"/>
  <c r="AL529"/>
  <c r="AM529"/>
  <c r="AN529"/>
  <c r="D530"/>
  <c r="H530"/>
  <c r="M530"/>
  <c r="AL530"/>
  <c r="AM530"/>
  <c r="AN530"/>
  <c r="D531"/>
  <c r="H531"/>
  <c r="M531"/>
  <c r="AL531"/>
  <c r="AM531"/>
  <c r="AN531"/>
  <c r="D532"/>
  <c r="H532"/>
  <c r="M532"/>
  <c r="AL532"/>
  <c r="AM532"/>
  <c r="AN532"/>
  <c r="D533"/>
  <c r="H533"/>
  <c r="M533"/>
  <c r="AL533"/>
  <c r="AM533"/>
  <c r="AN533"/>
  <c r="D534"/>
  <c r="H534"/>
  <c r="M534"/>
  <c r="AL534"/>
  <c r="AM534"/>
  <c r="AN534"/>
  <c r="D535"/>
  <c r="H535"/>
  <c r="M535"/>
  <c r="AL535"/>
  <c r="AM535"/>
  <c r="AN535"/>
  <c r="D536"/>
  <c r="H536"/>
  <c r="M536"/>
  <c r="AL536"/>
  <c r="AM536"/>
  <c r="AN536"/>
  <c r="D537"/>
  <c r="H537"/>
  <c r="M537"/>
  <c r="AL537"/>
  <c r="AM537"/>
  <c r="AN537"/>
  <c r="D538"/>
  <c r="H538"/>
  <c r="M538"/>
  <c r="AL538"/>
  <c r="AM538"/>
  <c r="AN538"/>
  <c r="D539"/>
  <c r="H539"/>
  <c r="M539"/>
  <c r="AL539"/>
  <c r="AM539"/>
  <c r="AN539"/>
  <c r="D540"/>
  <c r="H540"/>
  <c r="M540"/>
  <c r="AL540"/>
  <c r="AM540"/>
  <c r="AN540"/>
  <c r="D541"/>
  <c r="H541"/>
  <c r="M541"/>
  <c r="AL541"/>
  <c r="AM541"/>
  <c r="AN541"/>
  <c r="D542"/>
  <c r="H542"/>
  <c r="M542"/>
  <c r="AL542"/>
  <c r="AM542"/>
  <c r="AN542"/>
  <c r="D543"/>
  <c r="H543"/>
  <c r="M543"/>
  <c r="AL543"/>
  <c r="AM543"/>
  <c r="AN543"/>
  <c r="D544"/>
  <c r="H544"/>
  <c r="M544"/>
  <c r="AL544"/>
  <c r="AM544"/>
  <c r="AN544"/>
  <c r="D545"/>
  <c r="H545"/>
  <c r="M545"/>
  <c r="AL545"/>
  <c r="AM545"/>
  <c r="AN545"/>
  <c r="D546"/>
  <c r="H546"/>
  <c r="M546"/>
  <c r="AL546"/>
  <c r="AM546"/>
  <c r="AN546"/>
  <c r="D547"/>
  <c r="H547"/>
  <c r="M547"/>
  <c r="AL547"/>
  <c r="AM547"/>
  <c r="AN547"/>
  <c r="D548"/>
  <c r="H548"/>
  <c r="M548"/>
  <c r="AL548"/>
  <c r="AM548"/>
  <c r="AN548"/>
  <c r="D549"/>
  <c r="H549"/>
  <c r="M549"/>
  <c r="AL549"/>
  <c r="AM549"/>
  <c r="AN549"/>
  <c r="D550"/>
  <c r="H550"/>
  <c r="M550"/>
  <c r="AL550"/>
  <c r="AM550"/>
  <c r="AN550"/>
  <c r="D551"/>
  <c r="H551"/>
  <c r="M551"/>
  <c r="AL551"/>
  <c r="AM551"/>
  <c r="AN551"/>
  <c r="D552"/>
  <c r="H552"/>
  <c r="M552"/>
  <c r="AL552"/>
  <c r="AM552"/>
  <c r="AN552"/>
  <c r="D553"/>
  <c r="H553"/>
  <c r="M553"/>
  <c r="AL553"/>
  <c r="AM553"/>
  <c r="AN553"/>
  <c r="D554"/>
  <c r="H554"/>
  <c r="M554"/>
  <c r="AL554"/>
  <c r="AM554"/>
  <c r="AN554"/>
  <c r="D555"/>
  <c r="H555"/>
  <c r="M555"/>
  <c r="AL555"/>
  <c r="AM555"/>
  <c r="AN555"/>
  <c r="D556"/>
  <c r="H556"/>
  <c r="M556"/>
  <c r="AL556"/>
  <c r="AM556"/>
  <c r="AN556"/>
  <c r="D557"/>
  <c r="H557"/>
  <c r="M557"/>
  <c r="AL557"/>
  <c r="AM557"/>
  <c r="AN557"/>
  <c r="D558"/>
  <c r="H558"/>
  <c r="M558"/>
  <c r="AL558"/>
  <c r="AM558"/>
  <c r="AN558"/>
  <c r="D559"/>
  <c r="H559"/>
  <c r="M559"/>
  <c r="AL559"/>
  <c r="AM559"/>
  <c r="AN559"/>
  <c r="D560"/>
  <c r="H560"/>
  <c r="M560"/>
  <c r="AL560"/>
  <c r="AM560"/>
  <c r="AN560"/>
  <c r="D561"/>
  <c r="H561"/>
  <c r="M561"/>
  <c r="AL561"/>
  <c r="AM561"/>
  <c r="AN561"/>
  <c r="D562"/>
  <c r="H562"/>
  <c r="M562"/>
  <c r="AL562"/>
  <c r="AM562"/>
  <c r="AN562"/>
  <c r="D563"/>
  <c r="H563"/>
  <c r="M563"/>
  <c r="AL563"/>
  <c r="AM563"/>
  <c r="AN563"/>
  <c r="D564"/>
  <c r="H564"/>
  <c r="M564"/>
  <c r="AL564"/>
  <c r="AM564"/>
  <c r="AN564"/>
  <c r="D565"/>
  <c r="H565"/>
  <c r="M565"/>
  <c r="AL565"/>
  <c r="AM565"/>
  <c r="AN565"/>
  <c r="D566"/>
  <c r="H566"/>
  <c r="M566"/>
  <c r="AL566"/>
  <c r="AM566"/>
  <c r="AN566"/>
  <c r="D567"/>
  <c r="H567"/>
  <c r="M567"/>
  <c r="AL567"/>
  <c r="AM567"/>
  <c r="AN567"/>
  <c r="D568"/>
  <c r="H568"/>
  <c r="M568"/>
  <c r="AL568"/>
  <c r="AM568"/>
  <c r="AN568"/>
  <c r="D569"/>
  <c r="H569"/>
  <c r="M569"/>
  <c r="AL569"/>
  <c r="AM569"/>
  <c r="AN569"/>
  <c r="D570"/>
  <c r="H570"/>
  <c r="M570"/>
  <c r="AL570"/>
  <c r="AM570"/>
  <c r="AN570"/>
  <c r="D571"/>
  <c r="H571"/>
  <c r="M571"/>
  <c r="AL571"/>
  <c r="AM571"/>
  <c r="AN571"/>
  <c r="D572"/>
  <c r="H572"/>
  <c r="M572"/>
  <c r="AL572"/>
  <c r="AM572"/>
  <c r="AN572"/>
  <c r="D573"/>
  <c r="H573"/>
  <c r="M573"/>
  <c r="AL573"/>
  <c r="AM573"/>
  <c r="AN573"/>
  <c r="D574"/>
  <c r="H574"/>
  <c r="M574"/>
  <c r="AL574"/>
  <c r="AM574"/>
  <c r="AN574"/>
  <c r="D575"/>
  <c r="H575"/>
  <c r="M575"/>
  <c r="AL575"/>
  <c r="AM575"/>
  <c r="AN575"/>
  <c r="D576"/>
  <c r="H576"/>
  <c r="M576"/>
  <c r="AL576"/>
  <c r="AM576"/>
  <c r="AN576"/>
  <c r="D577"/>
  <c r="H577"/>
  <c r="M577"/>
  <c r="AL577"/>
  <c r="AM577"/>
  <c r="AN577"/>
  <c r="D578"/>
  <c r="H578"/>
  <c r="M578"/>
  <c r="AL578"/>
  <c r="AM578"/>
  <c r="AN578"/>
  <c r="D579"/>
  <c r="H579"/>
  <c r="M579"/>
  <c r="AL579"/>
  <c r="AM579"/>
  <c r="AN579"/>
  <c r="D580"/>
  <c r="H580"/>
  <c r="M580"/>
  <c r="AL580"/>
  <c r="AM580"/>
  <c r="AN580"/>
  <c r="D581"/>
  <c r="H581"/>
  <c r="M581"/>
  <c r="AL581"/>
  <c r="AM581"/>
  <c r="AN581"/>
  <c r="D582"/>
  <c r="H582"/>
  <c r="M582"/>
  <c r="AL582"/>
  <c r="AM582"/>
  <c r="AN582"/>
  <c r="D583"/>
  <c r="H583"/>
  <c r="M583"/>
  <c r="AL583"/>
  <c r="AM583"/>
  <c r="AN583"/>
  <c r="D584"/>
  <c r="H584"/>
  <c r="M584"/>
  <c r="AL584"/>
  <c r="AM584"/>
  <c r="AN584"/>
  <c r="D585"/>
  <c r="H585"/>
  <c r="M585"/>
  <c r="AL585"/>
  <c r="AM585"/>
  <c r="AN585"/>
  <c r="D586"/>
  <c r="H586"/>
  <c r="M586"/>
  <c r="AL586"/>
  <c r="AM586"/>
  <c r="AN586"/>
  <c r="D587"/>
  <c r="H587"/>
  <c r="M587"/>
  <c r="AL587"/>
  <c r="AM587"/>
  <c r="AN587"/>
  <c r="D588"/>
  <c r="H588"/>
  <c r="M588"/>
  <c r="AL588"/>
  <c r="AM588"/>
  <c r="AN588"/>
  <c r="D589"/>
  <c r="H589"/>
  <c r="M589"/>
  <c r="AL589"/>
  <c r="AM589"/>
  <c r="AN589"/>
  <c r="D590"/>
  <c r="H590"/>
  <c r="M590"/>
  <c r="AL590"/>
  <c r="AM590"/>
  <c r="AN590"/>
  <c r="D591"/>
  <c r="H591"/>
  <c r="M591"/>
  <c r="AL591"/>
  <c r="AM591"/>
  <c r="AN591"/>
  <c r="D592"/>
  <c r="H592"/>
  <c r="M592"/>
  <c r="AL592"/>
  <c r="AM592"/>
  <c r="AN592"/>
  <c r="D593"/>
  <c r="H593"/>
  <c r="M593"/>
  <c r="AL593"/>
  <c r="AM593"/>
  <c r="AN593"/>
  <c r="D594"/>
  <c r="H594"/>
  <c r="M594"/>
  <c r="AL594"/>
  <c r="AM594"/>
  <c r="AN594"/>
  <c r="D595"/>
  <c r="H595"/>
  <c r="M595"/>
  <c r="AL595"/>
  <c r="AM595"/>
  <c r="AN595"/>
  <c r="D596"/>
  <c r="H596"/>
  <c r="M596"/>
  <c r="AL596"/>
  <c r="AM596"/>
  <c r="AN596"/>
  <c r="D597"/>
  <c r="H597"/>
  <c r="M597"/>
  <c r="AL597"/>
  <c r="AM597"/>
  <c r="AN597"/>
  <c r="D598"/>
  <c r="H598"/>
  <c r="M598"/>
  <c r="AL598"/>
  <c r="AM598"/>
  <c r="AN598"/>
  <c r="D599"/>
  <c r="H599"/>
  <c r="M599"/>
  <c r="AL599"/>
  <c r="AM599"/>
  <c r="AN599"/>
  <c r="D600"/>
  <c r="H600"/>
  <c r="M600"/>
  <c r="AL600"/>
  <c r="AM600"/>
  <c r="AN600"/>
  <c r="D601"/>
  <c r="H601"/>
  <c r="M601"/>
  <c r="AL601"/>
  <c r="AM601"/>
  <c r="AN601"/>
  <c r="D602"/>
  <c r="H602"/>
  <c r="M602"/>
  <c r="AL602"/>
  <c r="AM602"/>
  <c r="AN602"/>
  <c r="D603"/>
  <c r="H603"/>
  <c r="M603"/>
  <c r="AL603"/>
  <c r="AM603"/>
  <c r="AN603"/>
  <c r="D604"/>
  <c r="H604"/>
  <c r="M604"/>
  <c r="AL604"/>
  <c r="AM604"/>
  <c r="AN604"/>
  <c r="D605"/>
  <c r="H605"/>
  <c r="M605"/>
  <c r="AL605"/>
  <c r="AM605"/>
  <c r="AN605"/>
  <c r="D606"/>
  <c r="H606"/>
  <c r="M606"/>
  <c r="AL606"/>
  <c r="AM606"/>
  <c r="AN606"/>
  <c r="D607"/>
  <c r="H607"/>
  <c r="M607"/>
  <c r="AL607"/>
  <c r="AM607"/>
  <c r="AN607"/>
  <c r="D608"/>
  <c r="H608"/>
  <c r="M608"/>
  <c r="AL608"/>
  <c r="AM608"/>
  <c r="AN608"/>
  <c r="D609"/>
  <c r="H609"/>
  <c r="M609"/>
  <c r="AL609"/>
  <c r="AM609"/>
  <c r="AN609"/>
  <c r="D610"/>
  <c r="H610"/>
  <c r="M610"/>
  <c r="AL610"/>
  <c r="AM610"/>
  <c r="AN610"/>
  <c r="D611"/>
  <c r="H611"/>
  <c r="M611"/>
  <c r="AL611"/>
  <c r="AM611"/>
  <c r="AN611"/>
  <c r="D612"/>
  <c r="H612"/>
  <c r="M612"/>
  <c r="AL612"/>
  <c r="AM612"/>
  <c r="AN612"/>
  <c r="D613"/>
  <c r="H613"/>
  <c r="M613"/>
  <c r="AL613"/>
  <c r="AM613"/>
  <c r="AN613"/>
  <c r="D614"/>
  <c r="H614"/>
  <c r="M614"/>
  <c r="AL614"/>
  <c r="AM614"/>
  <c r="AN614"/>
  <c r="D615"/>
  <c r="H615"/>
  <c r="M615"/>
  <c r="AL615"/>
  <c r="AM615"/>
  <c r="AN615"/>
  <c r="D616"/>
  <c r="H616"/>
  <c r="M616"/>
  <c r="AL616"/>
  <c r="AM616"/>
  <c r="AN616"/>
  <c r="D617"/>
  <c r="H617"/>
  <c r="M617"/>
  <c r="AL617"/>
  <c r="AM617"/>
  <c r="AN617"/>
  <c r="D618"/>
  <c r="H618"/>
  <c r="M618"/>
  <c r="AL618"/>
  <c r="AM618"/>
  <c r="AN618"/>
  <c r="D619"/>
  <c r="H619"/>
  <c r="M619"/>
  <c r="AL619"/>
  <c r="AM619"/>
  <c r="AN619"/>
  <c r="D620"/>
  <c r="H620"/>
  <c r="M620"/>
  <c r="AL620"/>
  <c r="AM620"/>
  <c r="AN620"/>
  <c r="D621"/>
  <c r="H621"/>
  <c r="M621"/>
  <c r="AL621"/>
  <c r="AM621"/>
  <c r="AN621"/>
  <c r="D622"/>
  <c r="H622"/>
  <c r="M622"/>
  <c r="AL622"/>
  <c r="AM622"/>
  <c r="AN622"/>
  <c r="D623"/>
  <c r="H623"/>
  <c r="M623"/>
  <c r="AL623"/>
  <c r="AM623"/>
  <c r="AN623"/>
  <c r="D624"/>
  <c r="H624"/>
  <c r="M624"/>
  <c r="AL624"/>
  <c r="AM624"/>
  <c r="AN624"/>
  <c r="D625"/>
  <c r="H625"/>
  <c r="M625"/>
  <c r="AL625"/>
  <c r="AM625"/>
  <c r="AN625"/>
  <c r="D626"/>
  <c r="H626"/>
  <c r="M626"/>
  <c r="AL626"/>
  <c r="AM626"/>
  <c r="AN626"/>
  <c r="D627"/>
  <c r="H627"/>
  <c r="M627"/>
  <c r="AL627"/>
  <c r="AM627"/>
  <c r="AN627"/>
  <c r="D628"/>
  <c r="H628"/>
  <c r="M628"/>
  <c r="AL628"/>
  <c r="AM628"/>
  <c r="AN628"/>
  <c r="D629"/>
  <c r="H629"/>
  <c r="M629"/>
  <c r="AL629"/>
  <c r="AM629"/>
  <c r="AN629"/>
  <c r="D630"/>
  <c r="H630"/>
  <c r="M630"/>
  <c r="AL630"/>
  <c r="AM630"/>
  <c r="AN630"/>
  <c r="D631"/>
  <c r="H631"/>
  <c r="M631"/>
  <c r="AL631"/>
  <c r="AM631"/>
  <c r="AN631"/>
  <c r="D632"/>
  <c r="H632"/>
  <c r="M632"/>
  <c r="AL632"/>
  <c r="AM632"/>
  <c r="AN632"/>
  <c r="D633"/>
  <c r="H633"/>
  <c r="M633"/>
  <c r="AL633"/>
  <c r="AM633"/>
  <c r="AN633"/>
  <c r="D634"/>
  <c r="H634"/>
  <c r="M634"/>
  <c r="AL634"/>
  <c r="AM634"/>
  <c r="AN634"/>
  <c r="D635"/>
  <c r="H635"/>
  <c r="M635"/>
  <c r="AL635"/>
  <c r="AM635"/>
  <c r="AN635"/>
  <c r="D636"/>
  <c r="H636"/>
  <c r="M636"/>
  <c r="AL636"/>
  <c r="AM636"/>
  <c r="AN636"/>
  <c r="D637"/>
  <c r="H637"/>
  <c r="M637"/>
  <c r="AL637"/>
  <c r="AM637"/>
  <c r="AN637"/>
  <c r="D638"/>
  <c r="H638"/>
  <c r="M638"/>
  <c r="AL638"/>
  <c r="AM638"/>
  <c r="AN638"/>
  <c r="D639"/>
  <c r="H639"/>
  <c r="M639"/>
  <c r="AL639"/>
  <c r="AM639"/>
  <c r="AN639"/>
  <c r="D640"/>
  <c r="H640"/>
  <c r="M640"/>
  <c r="AL640"/>
  <c r="AM640"/>
  <c r="AN640"/>
  <c r="D641"/>
  <c r="H641"/>
  <c r="M641"/>
  <c r="AL641"/>
  <c r="AM641"/>
  <c r="AN641"/>
  <c r="D642"/>
  <c r="H642"/>
  <c r="M642"/>
  <c r="AL642"/>
  <c r="AM642"/>
  <c r="AN642"/>
  <c r="D643"/>
  <c r="H643"/>
  <c r="M643"/>
  <c r="AL643"/>
  <c r="AM643"/>
  <c r="AN643"/>
  <c r="D644"/>
  <c r="H644"/>
  <c r="M644"/>
  <c r="AL644"/>
  <c r="AM644"/>
  <c r="AN644"/>
  <c r="D645"/>
  <c r="H645"/>
  <c r="M645"/>
  <c r="AL645"/>
  <c r="AM645"/>
  <c r="AN645"/>
  <c r="D646"/>
  <c r="H646"/>
  <c r="M646"/>
  <c r="AL646"/>
  <c r="AM646"/>
  <c r="AN646"/>
  <c r="D647"/>
  <c r="H647"/>
  <c r="M647"/>
  <c r="AL647"/>
  <c r="AM647"/>
  <c r="AN647"/>
  <c r="D648"/>
  <c r="H648"/>
  <c r="M648"/>
  <c r="AL648"/>
  <c r="AM648"/>
  <c r="AN648"/>
  <c r="D649"/>
  <c r="H649"/>
  <c r="M649"/>
  <c r="AL649"/>
  <c r="AM649"/>
  <c r="AN649"/>
  <c r="D650"/>
  <c r="H650"/>
  <c r="M650"/>
  <c r="AL650"/>
  <c r="AM650"/>
  <c r="AN650"/>
  <c r="D651"/>
  <c r="H651"/>
  <c r="M651"/>
  <c r="AL651"/>
  <c r="AM651"/>
  <c r="AN651"/>
  <c r="D652"/>
  <c r="H652"/>
  <c r="M652"/>
  <c r="AL652"/>
  <c r="AM652"/>
  <c r="AN652"/>
  <c r="D653"/>
  <c r="H653"/>
  <c r="M653"/>
  <c r="AL653"/>
  <c r="AM653"/>
  <c r="AN653"/>
  <c r="D654"/>
  <c r="H654"/>
  <c r="M654"/>
  <c r="AL654"/>
  <c r="AM654"/>
  <c r="AN654"/>
  <c r="D655"/>
  <c r="H655"/>
  <c r="M655"/>
  <c r="AL655"/>
  <c r="AM655"/>
  <c r="AN655"/>
  <c r="D656"/>
  <c r="H656"/>
  <c r="M656"/>
  <c r="AL656"/>
  <c r="AM656"/>
  <c r="AN656"/>
  <c r="D657"/>
  <c r="H657"/>
  <c r="M657"/>
  <c r="AL657"/>
  <c r="AM657"/>
  <c r="AN657"/>
  <c r="D658"/>
  <c r="H658"/>
  <c r="M658"/>
  <c r="AL658"/>
  <c r="AM658"/>
  <c r="AN658"/>
  <c r="D659"/>
  <c r="H659"/>
  <c r="M659"/>
  <c r="AL659"/>
  <c r="AM659"/>
  <c r="AN659"/>
  <c r="D660"/>
  <c r="H660"/>
  <c r="M660"/>
  <c r="AL660"/>
  <c r="AM660"/>
  <c r="AN660"/>
  <c r="D661"/>
  <c r="H661"/>
  <c r="M661"/>
  <c r="AL661"/>
  <c r="AM661"/>
  <c r="AN661"/>
  <c r="D662"/>
  <c r="H662"/>
  <c r="M662"/>
  <c r="AL662"/>
  <c r="AM662"/>
  <c r="AN662"/>
  <c r="D663"/>
  <c r="H663"/>
  <c r="M663"/>
  <c r="AL663"/>
  <c r="AM663"/>
  <c r="AN663"/>
  <c r="D664"/>
  <c r="H664"/>
  <c r="M664"/>
  <c r="AL664"/>
  <c r="AM664"/>
  <c r="AN664"/>
  <c r="D665"/>
  <c r="H665"/>
  <c r="M665"/>
  <c r="AL665"/>
  <c r="AM665"/>
  <c r="AN665"/>
  <c r="D666"/>
  <c r="H666"/>
  <c r="M666"/>
  <c r="AL666"/>
  <c r="AM666"/>
  <c r="AN666"/>
  <c r="D667"/>
  <c r="H667"/>
  <c r="M667"/>
  <c r="AL667"/>
  <c r="AM667"/>
  <c r="AN667"/>
  <c r="D668"/>
  <c r="H668"/>
  <c r="M668"/>
  <c r="AL668"/>
  <c r="AM668"/>
  <c r="AN668"/>
  <c r="D669"/>
  <c r="H669"/>
  <c r="M669"/>
  <c r="AL669"/>
  <c r="AM669"/>
  <c r="AN669"/>
  <c r="D670"/>
  <c r="H670"/>
  <c r="M670"/>
  <c r="AL670"/>
  <c r="AM670"/>
  <c r="AN670"/>
  <c r="D671"/>
  <c r="H671"/>
  <c r="M671"/>
  <c r="AL671"/>
  <c r="AM671"/>
  <c r="AN671"/>
  <c r="D672"/>
  <c r="H672"/>
  <c r="M672"/>
  <c r="AL672"/>
  <c r="AM672"/>
  <c r="AN672"/>
  <c r="D673"/>
  <c r="H673"/>
  <c r="M673"/>
  <c r="AL673"/>
  <c r="AM673"/>
  <c r="AN673"/>
  <c r="D674"/>
  <c r="H674"/>
  <c r="M674"/>
  <c r="AL674"/>
  <c r="AM674"/>
  <c r="AN674"/>
  <c r="D675"/>
  <c r="H675"/>
  <c r="M675"/>
  <c r="AL675"/>
  <c r="AM675"/>
  <c r="AN675"/>
  <c r="D676"/>
  <c r="H676"/>
  <c r="M676"/>
  <c r="AL676"/>
  <c r="AM676"/>
  <c r="AN676"/>
  <c r="D677"/>
  <c r="H677"/>
  <c r="M677"/>
  <c r="AL677"/>
  <c r="AM677"/>
  <c r="AN677"/>
  <c r="D678"/>
  <c r="H678"/>
  <c r="M678"/>
  <c r="AL678"/>
  <c r="AM678"/>
  <c r="AN678"/>
  <c r="D679"/>
  <c r="H679"/>
  <c r="M679"/>
  <c r="AL679"/>
  <c r="AM679"/>
  <c r="AN679"/>
  <c r="D680"/>
  <c r="H680"/>
  <c r="M680"/>
  <c r="AL680"/>
  <c r="AM680"/>
  <c r="AN680"/>
  <c r="D681"/>
  <c r="H681"/>
  <c r="M681"/>
  <c r="AL681"/>
  <c r="AM681"/>
  <c r="AN681"/>
  <c r="D682"/>
  <c r="H682"/>
  <c r="M682"/>
  <c r="AL682"/>
  <c r="AM682"/>
  <c r="AN682"/>
  <c r="D683"/>
  <c r="H683"/>
  <c r="M683"/>
  <c r="AL683"/>
  <c r="AM683"/>
  <c r="AN683"/>
  <c r="D684"/>
  <c r="H684"/>
  <c r="M684"/>
  <c r="AL684"/>
  <c r="AM684"/>
  <c r="AN684"/>
  <c r="D685"/>
  <c r="H685"/>
  <c r="M685"/>
  <c r="AL685"/>
  <c r="AM685"/>
  <c r="AN685"/>
  <c r="D686"/>
  <c r="H686"/>
  <c r="M686"/>
  <c r="AL686"/>
  <c r="AM686"/>
  <c r="AN686"/>
  <c r="D687"/>
  <c r="H687"/>
  <c r="M687"/>
  <c r="AL687"/>
  <c r="AM687"/>
  <c r="AN687"/>
  <c r="D688"/>
  <c r="H688"/>
  <c r="M688"/>
  <c r="AL688"/>
  <c r="AM688"/>
  <c r="AN688"/>
  <c r="D689"/>
  <c r="H689"/>
  <c r="M689"/>
  <c r="AL689"/>
  <c r="AM689"/>
  <c r="AN689"/>
  <c r="D690"/>
  <c r="H690"/>
  <c r="M690"/>
  <c r="AL690"/>
  <c r="AM690"/>
  <c r="AN690"/>
  <c r="D691"/>
  <c r="H691"/>
  <c r="M691"/>
  <c r="AL691"/>
  <c r="AM691"/>
  <c r="AN691"/>
  <c r="D692"/>
  <c r="H692"/>
  <c r="M692"/>
  <c r="AL692"/>
  <c r="AM692"/>
  <c r="AN692"/>
  <c r="D693"/>
  <c r="H693"/>
  <c r="M693"/>
  <c r="AL693"/>
  <c r="AM693"/>
  <c r="AN693"/>
  <c r="D694"/>
  <c r="H694"/>
  <c r="M694"/>
  <c r="AL694"/>
  <c r="AM694"/>
  <c r="AN694"/>
  <c r="D695"/>
  <c r="H695"/>
  <c r="M695"/>
  <c r="AL695"/>
  <c r="AM695"/>
  <c r="AN695"/>
  <c r="D696"/>
  <c r="H696"/>
  <c r="M696"/>
  <c r="AL696"/>
  <c r="AM696"/>
  <c r="AN696"/>
  <c r="D697"/>
  <c r="H697"/>
  <c r="M697"/>
  <c r="AL697"/>
  <c r="AM697"/>
  <c r="AN697"/>
  <c r="D698"/>
  <c r="H698"/>
  <c r="M698"/>
  <c r="AL698"/>
  <c r="AM698"/>
  <c r="AN698"/>
  <c r="D699"/>
  <c r="H699"/>
  <c r="M699"/>
  <c r="AL699"/>
  <c r="AM699"/>
  <c r="AN699"/>
  <c r="D700"/>
  <c r="H700"/>
  <c r="M700"/>
  <c r="AL700"/>
  <c r="AM700"/>
  <c r="AN700"/>
  <c r="D701"/>
  <c r="H701"/>
  <c r="M701"/>
  <c r="AL701"/>
  <c r="AM701"/>
  <c r="AN701"/>
  <c r="D702"/>
  <c r="H702"/>
  <c r="M702"/>
  <c r="AL702"/>
  <c r="AM702"/>
  <c r="AN702"/>
  <c r="D703"/>
  <c r="H703"/>
  <c r="M703"/>
  <c r="AL703"/>
  <c r="AM703"/>
  <c r="AN703"/>
  <c r="D704"/>
  <c r="H704"/>
  <c r="M704"/>
  <c r="AL704"/>
  <c r="AM704"/>
  <c r="AN704"/>
  <c r="D705"/>
  <c r="H705"/>
  <c r="M705"/>
  <c r="AL705"/>
  <c r="AM705"/>
  <c r="AN705"/>
  <c r="D706"/>
  <c r="H706"/>
  <c r="M706"/>
  <c r="AL706"/>
  <c r="AM706"/>
  <c r="AN706"/>
  <c r="D707"/>
  <c r="H707"/>
  <c r="M707"/>
  <c r="AL707"/>
  <c r="AM707"/>
  <c r="AN707"/>
  <c r="D708"/>
  <c r="H708"/>
  <c r="M708"/>
  <c r="AL708"/>
  <c r="AM708"/>
  <c r="AN708"/>
  <c r="D709"/>
  <c r="H709"/>
  <c r="M709"/>
  <c r="AL709"/>
  <c r="AM709"/>
  <c r="AN709"/>
  <c r="D710"/>
  <c r="H710"/>
  <c r="M710"/>
  <c r="AL710"/>
  <c r="AM710"/>
  <c r="AN710"/>
  <c r="D711"/>
  <c r="H711"/>
  <c r="M711"/>
  <c r="AL711"/>
  <c r="AM711"/>
  <c r="AN711"/>
  <c r="D712"/>
  <c r="H712"/>
  <c r="M712"/>
  <c r="AL712"/>
  <c r="AM712"/>
  <c r="AN712"/>
  <c r="D713"/>
  <c r="H713"/>
  <c r="M713"/>
  <c r="AL713"/>
  <c r="AM713"/>
  <c r="AN713"/>
  <c r="D714"/>
  <c r="H714"/>
  <c r="M714"/>
  <c r="AL714"/>
  <c r="AM714"/>
  <c r="AN714"/>
  <c r="D715"/>
  <c r="H715"/>
  <c r="M715"/>
  <c r="AL715"/>
  <c r="AM715"/>
  <c r="AN715"/>
  <c r="D716"/>
  <c r="H716"/>
  <c r="M716"/>
  <c r="AL716"/>
  <c r="AM716"/>
  <c r="AN716"/>
  <c r="D717"/>
  <c r="H717"/>
  <c r="M717"/>
  <c r="AL717"/>
  <c r="AM717"/>
  <c r="AN717"/>
  <c r="D718"/>
  <c r="H718"/>
  <c r="M718"/>
  <c r="AL718"/>
  <c r="AM718"/>
  <c r="AN718"/>
  <c r="D719"/>
  <c r="H719"/>
  <c r="M719"/>
  <c r="AL719"/>
  <c r="AM719"/>
  <c r="AN719"/>
  <c r="D720"/>
  <c r="H720"/>
  <c r="M720"/>
  <c r="AL720"/>
  <c r="AM720"/>
  <c r="AN720"/>
  <c r="D721"/>
  <c r="H721"/>
  <c r="M721"/>
  <c r="AL721"/>
  <c r="AM721"/>
  <c r="AN721"/>
  <c r="D722"/>
  <c r="H722"/>
  <c r="M722"/>
  <c r="AL722"/>
  <c r="AM722"/>
  <c r="AN722"/>
  <c r="D723"/>
  <c r="H723"/>
  <c r="M723"/>
  <c r="AL723"/>
  <c r="AM723"/>
  <c r="AN723"/>
  <c r="D724"/>
  <c r="H724"/>
  <c r="M724"/>
  <c r="AL724"/>
  <c r="AM724"/>
  <c r="AN724"/>
  <c r="D725"/>
  <c r="H725"/>
  <c r="M725"/>
  <c r="AL725"/>
  <c r="AM725"/>
  <c r="AN725"/>
  <c r="D726"/>
  <c r="H726"/>
  <c r="M726"/>
  <c r="AL726"/>
  <c r="AM726"/>
  <c r="AN726"/>
  <c r="D727"/>
  <c r="H727"/>
  <c r="M727"/>
  <c r="AL727"/>
  <c r="AM727"/>
  <c r="AN727"/>
  <c r="D728"/>
  <c r="H728"/>
  <c r="M728"/>
  <c r="AL728"/>
  <c r="AM728"/>
  <c r="AN728"/>
  <c r="D729"/>
  <c r="H729"/>
  <c r="M729"/>
  <c r="AL729"/>
  <c r="AM729"/>
  <c r="AN729"/>
  <c r="D730"/>
  <c r="H730"/>
  <c r="M730"/>
  <c r="AL730"/>
  <c r="AM730"/>
  <c r="AN730"/>
  <c r="D731"/>
  <c r="H731"/>
  <c r="M731"/>
  <c r="AL731"/>
  <c r="AM731"/>
  <c r="AN731"/>
  <c r="D732"/>
  <c r="H732"/>
  <c r="M732"/>
  <c r="AL732"/>
  <c r="AM732"/>
  <c r="AN732"/>
  <c r="D733"/>
  <c r="H733"/>
  <c r="M733"/>
  <c r="AL733"/>
  <c r="AM733"/>
  <c r="AN733"/>
  <c r="D734"/>
  <c r="H734"/>
  <c r="M734"/>
  <c r="AL734"/>
  <c r="AM734"/>
  <c r="AN734"/>
  <c r="D735"/>
  <c r="H735"/>
  <c r="M735"/>
  <c r="AL735"/>
  <c r="AM735"/>
  <c r="AN735"/>
  <c r="D736"/>
  <c r="H736"/>
  <c r="M736"/>
  <c r="AL736"/>
  <c r="AM736"/>
  <c r="AN736"/>
  <c r="D737"/>
  <c r="H737"/>
  <c r="M737"/>
  <c r="AL737"/>
  <c r="AM737"/>
  <c r="AN737"/>
  <c r="D738"/>
  <c r="H738"/>
  <c r="M738"/>
  <c r="AL738"/>
  <c r="AM738"/>
  <c r="AN738"/>
  <c r="D739"/>
  <c r="H739"/>
  <c r="M739"/>
  <c r="AL739"/>
  <c r="AM739"/>
  <c r="AN739"/>
  <c r="D740"/>
  <c r="H740"/>
  <c r="M740"/>
  <c r="AL740"/>
  <c r="AM740"/>
  <c r="AN740"/>
  <c r="D741"/>
  <c r="H741"/>
  <c r="M741"/>
  <c r="AL741"/>
  <c r="AM741"/>
  <c r="AN741"/>
  <c r="D742"/>
  <c r="H742"/>
  <c r="M742"/>
  <c r="AL742"/>
  <c r="AM742"/>
  <c r="AN742"/>
  <c r="D743"/>
  <c r="H743"/>
  <c r="M743"/>
  <c r="AL743"/>
  <c r="AM743"/>
  <c r="AN743"/>
  <c r="D744"/>
  <c r="H744"/>
  <c r="M744"/>
  <c r="AL744"/>
  <c r="AM744"/>
  <c r="AN744"/>
  <c r="D745"/>
  <c r="H745"/>
  <c r="M745"/>
  <c r="AL745"/>
  <c r="AM745"/>
  <c r="AN745"/>
  <c r="D746"/>
  <c r="H746"/>
  <c r="M746"/>
  <c r="AL746"/>
  <c r="AM746"/>
  <c r="AN746"/>
  <c r="D747"/>
  <c r="H747"/>
  <c r="M747"/>
  <c r="AL747"/>
  <c r="AM747"/>
  <c r="AN747"/>
  <c r="D748"/>
  <c r="H748"/>
  <c r="M748"/>
  <c r="AL748"/>
  <c r="AM748"/>
  <c r="AN748"/>
  <c r="D749"/>
  <c r="H749"/>
  <c r="M749"/>
  <c r="AL749"/>
  <c r="AM749"/>
  <c r="AN749"/>
  <c r="D750"/>
  <c r="H750"/>
  <c r="M750"/>
  <c r="AL750"/>
  <c r="AM750"/>
  <c r="AN750"/>
  <c r="D751"/>
  <c r="H751"/>
  <c r="M751"/>
  <c r="AL751"/>
  <c r="AM751"/>
  <c r="AN751"/>
  <c r="D752"/>
  <c r="H752"/>
  <c r="M752"/>
  <c r="AL752"/>
  <c r="AM752"/>
  <c r="AN752"/>
  <c r="D753"/>
  <c r="H753"/>
  <c r="M753"/>
  <c r="AL753"/>
  <c r="AM753"/>
  <c r="AN753"/>
  <c r="D754"/>
  <c r="H754"/>
  <c r="M754"/>
  <c r="AL754"/>
  <c r="AM754"/>
  <c r="AN754"/>
  <c r="D755"/>
  <c r="H755"/>
  <c r="M755"/>
  <c r="AL755"/>
  <c r="AM755"/>
  <c r="AN755"/>
  <c r="D756"/>
  <c r="H756"/>
  <c r="M756"/>
  <c r="AL756"/>
  <c r="AM756"/>
  <c r="AN756"/>
  <c r="D757"/>
  <c r="H757"/>
  <c r="M757"/>
  <c r="AL757"/>
  <c r="AM757"/>
  <c r="AN757"/>
  <c r="D758"/>
  <c r="H758"/>
  <c r="M758"/>
  <c r="AL758"/>
  <c r="AM758"/>
  <c r="AN758"/>
  <c r="D759"/>
  <c r="H759"/>
  <c r="M759"/>
  <c r="AL759"/>
  <c r="AM759"/>
  <c r="AN759"/>
  <c r="D760"/>
  <c r="H760"/>
  <c r="M760"/>
  <c r="AL760"/>
  <c r="AM760"/>
  <c r="AN760"/>
  <c r="D761"/>
  <c r="H761"/>
  <c r="M761"/>
  <c r="AL761"/>
  <c r="AM761"/>
  <c r="AN761"/>
  <c r="D762"/>
  <c r="H762"/>
  <c r="M762"/>
  <c r="AL762"/>
  <c r="AM762"/>
  <c r="AN762"/>
  <c r="D763"/>
  <c r="H763"/>
  <c r="M763"/>
  <c r="AL763"/>
  <c r="AM763"/>
  <c r="AN763"/>
  <c r="D764"/>
  <c r="H764"/>
  <c r="M764"/>
  <c r="AL764"/>
  <c r="AM764"/>
  <c r="AN764"/>
  <c r="D765"/>
  <c r="H765"/>
  <c r="M765"/>
  <c r="AL765"/>
  <c r="AM765"/>
  <c r="AN765"/>
  <c r="D766"/>
  <c r="H766"/>
  <c r="M766"/>
  <c r="AL766"/>
  <c r="AM766"/>
  <c r="AN766"/>
  <c r="D767"/>
  <c r="H767"/>
  <c r="M767"/>
  <c r="AL767"/>
  <c r="AM767"/>
  <c r="AN767"/>
  <c r="D768"/>
  <c r="H768"/>
  <c r="M768"/>
  <c r="AL768"/>
  <c r="AM768"/>
  <c r="AN768"/>
  <c r="D769"/>
  <c r="H769"/>
  <c r="M769"/>
  <c r="AL769"/>
  <c r="AM769"/>
  <c r="AN769"/>
  <c r="D770"/>
  <c r="H770"/>
  <c r="M770"/>
  <c r="AL770"/>
  <c r="AM770"/>
  <c r="AN770"/>
  <c r="D771"/>
  <c r="H771"/>
  <c r="M771"/>
  <c r="AL771"/>
  <c r="AM771"/>
  <c r="AN771"/>
  <c r="D772"/>
  <c r="H772"/>
  <c r="M772"/>
  <c r="AL772"/>
  <c r="AM772"/>
  <c r="AN772"/>
  <c r="D773"/>
  <c r="H773"/>
  <c r="M773"/>
  <c r="AL773"/>
  <c r="AM773"/>
  <c r="AN773"/>
  <c r="D774"/>
  <c r="H774"/>
  <c r="M774"/>
  <c r="AL774"/>
  <c r="AM774"/>
  <c r="AN774"/>
  <c r="D775"/>
  <c r="H775"/>
  <c r="M775"/>
  <c r="AL775"/>
  <c r="AM775"/>
  <c r="AN775"/>
  <c r="D776"/>
  <c r="H776"/>
  <c r="M776"/>
  <c r="AL776"/>
  <c r="AM776"/>
  <c r="AN776"/>
  <c r="D777"/>
  <c r="H777"/>
  <c r="M777"/>
  <c r="AL777"/>
  <c r="AM777"/>
  <c r="AN777"/>
  <c r="D778"/>
  <c r="H778"/>
  <c r="M778"/>
  <c r="AL778"/>
  <c r="AM778"/>
  <c r="AN778"/>
  <c r="D779"/>
  <c r="H779"/>
  <c r="M779"/>
  <c r="AL779"/>
  <c r="AM779"/>
  <c r="AN779"/>
  <c r="D780"/>
  <c r="H780"/>
  <c r="M780"/>
  <c r="AL780"/>
  <c r="AM780"/>
  <c r="AN780"/>
  <c r="D781"/>
  <c r="H781"/>
  <c r="M781"/>
  <c r="AL781"/>
  <c r="AM781"/>
  <c r="AN781"/>
  <c r="D782"/>
  <c r="H782"/>
  <c r="M782"/>
  <c r="AL782"/>
  <c r="AM782"/>
  <c r="AN782"/>
  <c r="D783"/>
  <c r="H783"/>
  <c r="M783"/>
  <c r="AL783"/>
  <c r="AM783"/>
  <c r="AN783"/>
  <c r="D784"/>
  <c r="H784"/>
  <c r="M784"/>
  <c r="AL784"/>
  <c r="AM784"/>
  <c r="AN784"/>
  <c r="D785"/>
  <c r="H785"/>
  <c r="M785"/>
  <c r="AL785"/>
  <c r="AM785"/>
  <c r="AN785"/>
  <c r="D786"/>
  <c r="H786"/>
  <c r="M786"/>
  <c r="AL786"/>
  <c r="AM786"/>
  <c r="AN786"/>
  <c r="D787"/>
  <c r="H787"/>
  <c r="M787"/>
  <c r="AL787"/>
  <c r="AM787"/>
  <c r="AN787"/>
  <c r="D788"/>
  <c r="H788"/>
  <c r="M788"/>
  <c r="AL788"/>
  <c r="AM788"/>
  <c r="AN788"/>
  <c r="D789"/>
  <c r="H789"/>
  <c r="M789"/>
  <c r="AL789"/>
  <c r="AM789"/>
  <c r="AN789"/>
  <c r="D790"/>
  <c r="H790"/>
  <c r="M790"/>
  <c r="AL790"/>
  <c r="AM790"/>
  <c r="AN790"/>
  <c r="D791"/>
  <c r="H791"/>
  <c r="M791"/>
  <c r="AL791"/>
  <c r="AM791"/>
  <c r="AN791"/>
  <c r="D792"/>
  <c r="H792"/>
  <c r="M792"/>
  <c r="AL792"/>
  <c r="AM792"/>
  <c r="AN792"/>
  <c r="D793"/>
  <c r="H793"/>
  <c r="M793"/>
  <c r="AL793"/>
  <c r="AM793"/>
  <c r="AN793"/>
  <c r="D794"/>
  <c r="H794"/>
  <c r="M794"/>
  <c r="AL794"/>
  <c r="AM794"/>
  <c r="AN794"/>
  <c r="D795"/>
  <c r="H795"/>
  <c r="M795"/>
  <c r="AL795"/>
  <c r="AM795"/>
  <c r="AN795"/>
  <c r="D796"/>
  <c r="H796"/>
  <c r="M796"/>
  <c r="AL796"/>
  <c r="AM796"/>
  <c r="AN796"/>
  <c r="D797"/>
  <c r="H797"/>
  <c r="M797"/>
  <c r="AL797"/>
  <c r="AM797"/>
  <c r="AN797"/>
  <c r="D798"/>
  <c r="H798"/>
  <c r="M798"/>
  <c r="AL798"/>
  <c r="AM798"/>
  <c r="AN798"/>
  <c r="D799"/>
  <c r="H799"/>
  <c r="M799"/>
  <c r="AL799"/>
  <c r="AM799"/>
  <c r="AN799"/>
  <c r="D800"/>
  <c r="H800"/>
  <c r="M800"/>
  <c r="AL800"/>
  <c r="AM800"/>
  <c r="AN800"/>
  <c r="D801"/>
  <c r="H801"/>
  <c r="M801"/>
  <c r="AL801"/>
  <c r="AM801"/>
  <c r="AN801"/>
  <c r="D802"/>
  <c r="H802"/>
  <c r="M802"/>
  <c r="AL802"/>
  <c r="AM802"/>
  <c r="AN802"/>
  <c r="D803"/>
  <c r="H803"/>
  <c r="M803"/>
  <c r="AL803"/>
  <c r="AM803"/>
  <c r="AN803"/>
  <c r="D804"/>
  <c r="H804"/>
  <c r="M804"/>
  <c r="AL804"/>
  <c r="AM804"/>
  <c r="AN804"/>
  <c r="D805"/>
  <c r="H805"/>
  <c r="M805"/>
  <c r="AL805"/>
  <c r="AM805"/>
  <c r="AN805"/>
  <c r="D806"/>
  <c r="H806"/>
  <c r="M806"/>
  <c r="AL806"/>
  <c r="AM806"/>
  <c r="AN806"/>
  <c r="D807"/>
  <c r="H807"/>
  <c r="M807"/>
  <c r="AL807"/>
  <c r="AM807"/>
  <c r="AN807"/>
  <c r="D808"/>
  <c r="H808"/>
  <c r="M808"/>
  <c r="AL808"/>
  <c r="AM808"/>
  <c r="AN808"/>
  <c r="D809"/>
  <c r="H809"/>
  <c r="M809"/>
  <c r="AL809"/>
  <c r="AM809"/>
  <c r="AN809"/>
  <c r="D810"/>
  <c r="H810"/>
  <c r="M810"/>
  <c r="AL810"/>
  <c r="AM810"/>
  <c r="AN810"/>
  <c r="D811"/>
  <c r="H811"/>
  <c r="M811"/>
  <c r="AL811"/>
  <c r="AM811"/>
  <c r="AN811"/>
  <c r="D812"/>
  <c r="H812"/>
  <c r="M812"/>
  <c r="AL812"/>
  <c r="AM812"/>
  <c r="AN812"/>
  <c r="D813"/>
  <c r="H813"/>
  <c r="M813"/>
  <c r="AL813"/>
  <c r="AM813"/>
  <c r="AN813"/>
  <c r="D814"/>
  <c r="H814"/>
  <c r="M814"/>
  <c r="AL814"/>
  <c r="AM814"/>
  <c r="AN814"/>
  <c r="D815"/>
  <c r="H815"/>
  <c r="M815"/>
  <c r="AL815"/>
  <c r="AM815"/>
  <c r="AN815"/>
  <c r="D816"/>
  <c r="H816"/>
  <c r="M816"/>
  <c r="AL816"/>
  <c r="AM816"/>
  <c r="AN816"/>
  <c r="D817"/>
  <c r="H817"/>
  <c r="M817"/>
  <c r="AL817"/>
  <c r="AM817"/>
  <c r="AN817"/>
  <c r="D818"/>
  <c r="H818"/>
  <c r="M818"/>
  <c r="AL818"/>
  <c r="AM818"/>
  <c r="AN818"/>
  <c r="D819"/>
  <c r="H819"/>
  <c r="M819"/>
  <c r="AL819"/>
  <c r="AM819"/>
  <c r="AN819"/>
  <c r="D820"/>
  <c r="H820"/>
  <c r="M820"/>
  <c r="AL820"/>
  <c r="AM820"/>
  <c r="AN820"/>
  <c r="D821"/>
  <c r="H821"/>
  <c r="M821"/>
  <c r="AL821"/>
  <c r="AM821"/>
  <c r="AN821"/>
  <c r="D822"/>
  <c r="H822"/>
  <c r="M822"/>
  <c r="AL822"/>
  <c r="AM822"/>
  <c r="AN822"/>
  <c r="D823"/>
  <c r="H823"/>
  <c r="M823"/>
  <c r="AL823"/>
  <c r="AM823"/>
  <c r="AN823"/>
  <c r="D824"/>
  <c r="H824"/>
  <c r="M824"/>
  <c r="AL824"/>
  <c r="AM824"/>
  <c r="AN824"/>
  <c r="D825"/>
  <c r="H825"/>
  <c r="M825"/>
  <c r="AL825"/>
  <c r="AM825"/>
  <c r="AN825"/>
  <c r="D826"/>
  <c r="H826"/>
  <c r="M826"/>
  <c r="AL826"/>
  <c r="AM826"/>
  <c r="AN826"/>
  <c r="D827"/>
  <c r="H827"/>
  <c r="M827"/>
  <c r="AL827"/>
  <c r="AM827"/>
  <c r="AN827"/>
  <c r="D828"/>
  <c r="H828"/>
  <c r="M828"/>
  <c r="AL828"/>
  <c r="AM828"/>
  <c r="AN828"/>
  <c r="D829"/>
  <c r="H829"/>
  <c r="M829"/>
  <c r="AL829"/>
  <c r="AM829"/>
  <c r="AN829"/>
  <c r="D830"/>
  <c r="H830"/>
  <c r="M830"/>
  <c r="AL830"/>
  <c r="AM830"/>
  <c r="AN830"/>
  <c r="D831"/>
  <c r="H831"/>
  <c r="M831"/>
  <c r="AL831"/>
  <c r="AM831"/>
  <c r="AN831"/>
  <c r="D832"/>
  <c r="H832"/>
  <c r="M832"/>
  <c r="AL832"/>
  <c r="AM832"/>
  <c r="AN832"/>
  <c r="D833"/>
  <c r="H833"/>
  <c r="M833"/>
  <c r="AL833"/>
  <c r="AM833"/>
  <c r="AN833"/>
  <c r="D834"/>
  <c r="H834"/>
  <c r="M834"/>
  <c r="AL834"/>
  <c r="AM834"/>
  <c r="AN834"/>
  <c r="D835"/>
  <c r="H835"/>
  <c r="M835"/>
  <c r="AL835"/>
  <c r="AM835"/>
  <c r="AN835"/>
  <c r="D836"/>
  <c r="H836"/>
  <c r="M836"/>
  <c r="AL836"/>
  <c r="AM836"/>
  <c r="AN836"/>
  <c r="D837"/>
  <c r="H837"/>
  <c r="M837"/>
  <c r="AL837"/>
  <c r="AM837"/>
  <c r="AN837"/>
  <c r="D838"/>
  <c r="H838"/>
  <c r="M838"/>
  <c r="AL838"/>
  <c r="AM838"/>
  <c r="AN838"/>
  <c r="D839"/>
  <c r="H839"/>
  <c r="M839"/>
  <c r="AL839"/>
  <c r="AM839"/>
  <c r="AN839"/>
  <c r="D840"/>
  <c r="H840"/>
  <c r="M840"/>
  <c r="AL840"/>
  <c r="AM840"/>
  <c r="AN840"/>
  <c r="D841"/>
  <c r="H841"/>
  <c r="M841"/>
  <c r="AL841"/>
  <c r="AM841"/>
  <c r="AN841"/>
  <c r="D842"/>
  <c r="H842"/>
  <c r="M842"/>
  <c r="AL842"/>
  <c r="AM842"/>
  <c r="AN842"/>
  <c r="D843"/>
  <c r="H843"/>
  <c r="M843"/>
  <c r="AL843"/>
  <c r="AM843"/>
  <c r="AN843"/>
  <c r="D844"/>
  <c r="H844"/>
  <c r="M844"/>
  <c r="AL844"/>
  <c r="AM844"/>
  <c r="AN844"/>
  <c r="D845"/>
  <c r="H845"/>
  <c r="M845"/>
  <c r="AL845"/>
  <c r="AM845"/>
  <c r="AN845"/>
  <c r="D846"/>
  <c r="H846"/>
  <c r="M846"/>
  <c r="AL846"/>
  <c r="AM846"/>
  <c r="AN846"/>
  <c r="D847"/>
  <c r="H847"/>
  <c r="M847"/>
  <c r="AL847"/>
  <c r="AM847"/>
  <c r="AN847"/>
  <c r="D848"/>
  <c r="H848"/>
  <c r="M848"/>
  <c r="AL848"/>
  <c r="AM848"/>
  <c r="AN848"/>
  <c r="D849"/>
  <c r="H849"/>
  <c r="M849"/>
  <c r="AL849"/>
  <c r="AM849"/>
  <c r="AN849"/>
  <c r="D850"/>
  <c r="H850"/>
  <c r="M850"/>
  <c r="AL850"/>
  <c r="AM850"/>
  <c r="AN850"/>
  <c r="D851"/>
  <c r="H851"/>
  <c r="M851"/>
  <c r="AL851"/>
  <c r="AM851"/>
  <c r="AN851"/>
  <c r="D852"/>
  <c r="H852"/>
  <c r="M852"/>
  <c r="AL852"/>
  <c r="AM852"/>
  <c r="AN852"/>
  <c r="D853"/>
  <c r="H853"/>
  <c r="M853"/>
  <c r="AL853"/>
  <c r="AM853"/>
  <c r="AN853"/>
  <c r="D854"/>
  <c r="H854"/>
  <c r="M854"/>
  <c r="AL854"/>
  <c r="AM854"/>
  <c r="AN854"/>
  <c r="D855"/>
  <c r="H855"/>
  <c r="M855"/>
  <c r="AL855"/>
  <c r="AM855"/>
  <c r="AN855"/>
  <c r="D856"/>
  <c r="H856"/>
  <c r="M856"/>
  <c r="AL856"/>
  <c r="AM856"/>
  <c r="AN856"/>
  <c r="D857"/>
  <c r="H857"/>
  <c r="M857"/>
  <c r="AL857"/>
  <c r="AM857"/>
  <c r="AN857"/>
  <c r="D858"/>
  <c r="H858"/>
  <c r="M858"/>
  <c r="AL858"/>
  <c r="AM858"/>
  <c r="AN858"/>
  <c r="D859"/>
  <c r="H859"/>
  <c r="M859"/>
  <c r="AL859"/>
  <c r="AM859"/>
  <c r="AN859"/>
  <c r="D860"/>
  <c r="H860"/>
  <c r="M860"/>
  <c r="AL860"/>
  <c r="AM860"/>
  <c r="AN860"/>
  <c r="D861"/>
  <c r="H861"/>
  <c r="M861"/>
  <c r="AL861"/>
  <c r="AM861"/>
  <c r="AN861"/>
  <c r="D862"/>
  <c r="H862"/>
  <c r="M862"/>
  <c r="AL862"/>
  <c r="AM862"/>
  <c r="AN862"/>
  <c r="D863"/>
  <c r="H863"/>
  <c r="M863"/>
  <c r="AL863"/>
  <c r="AM863"/>
  <c r="AN863"/>
  <c r="D864"/>
  <c r="H864"/>
  <c r="M864"/>
  <c r="AL864"/>
  <c r="AM864"/>
  <c r="AN864"/>
  <c r="D865"/>
  <c r="H865"/>
  <c r="M865"/>
  <c r="AL865"/>
  <c r="AM865"/>
  <c r="AN865"/>
  <c r="D866"/>
  <c r="H866"/>
  <c r="M866"/>
  <c r="AL866"/>
  <c r="AM866"/>
  <c r="AN866"/>
  <c r="D867"/>
  <c r="H867"/>
  <c r="M867"/>
  <c r="AL867"/>
  <c r="AM867"/>
  <c r="AN867"/>
  <c r="D868"/>
  <c r="H868"/>
  <c r="M868"/>
  <c r="AL868"/>
  <c r="AM868"/>
  <c r="AN868"/>
  <c r="D869"/>
  <c r="H869"/>
  <c r="M869"/>
  <c r="AL869"/>
  <c r="AM869"/>
  <c r="AN869"/>
  <c r="D870"/>
  <c r="H870"/>
  <c r="M870"/>
  <c r="AL870"/>
  <c r="AM870"/>
  <c r="AN870"/>
  <c r="D871"/>
  <c r="H871"/>
  <c r="M871"/>
  <c r="AL871"/>
  <c r="AM871"/>
  <c r="AN871"/>
  <c r="D872"/>
  <c r="H872"/>
  <c r="M872"/>
  <c r="AL872"/>
  <c r="AM872"/>
  <c r="AN872"/>
  <c r="D873"/>
  <c r="H873"/>
  <c r="M873"/>
  <c r="AL873"/>
  <c r="AM873"/>
  <c r="AN873"/>
  <c r="D874"/>
  <c r="H874"/>
  <c r="M874"/>
  <c r="AL874"/>
  <c r="AM874"/>
  <c r="AN874"/>
  <c r="D875"/>
  <c r="H875"/>
  <c r="M875"/>
  <c r="AL875"/>
  <c r="AM875"/>
  <c r="AN875"/>
  <c r="D876"/>
  <c r="H876"/>
  <c r="M876"/>
  <c r="AL876"/>
  <c r="AM876"/>
  <c r="AN876"/>
  <c r="D877"/>
  <c r="H877"/>
  <c r="M877"/>
  <c r="AL877"/>
  <c r="AM877"/>
  <c r="AN877"/>
  <c r="D878"/>
  <c r="H878"/>
  <c r="M878"/>
  <c r="AL878"/>
  <c r="AM878"/>
  <c r="AN878"/>
  <c r="D879"/>
  <c r="H879"/>
  <c r="M879"/>
  <c r="AL879"/>
  <c r="AM879"/>
  <c r="AN879"/>
  <c r="D880"/>
  <c r="H880"/>
  <c r="M880"/>
  <c r="AL880"/>
  <c r="AM880"/>
  <c r="AN880"/>
  <c r="D881"/>
  <c r="H881"/>
  <c r="M881"/>
  <c r="AL881"/>
  <c r="AM881"/>
  <c r="AN881"/>
  <c r="D882"/>
  <c r="H882"/>
  <c r="M882"/>
  <c r="AL882"/>
  <c r="AM882"/>
  <c r="AN882"/>
  <c r="D883"/>
  <c r="H883"/>
  <c r="M883"/>
  <c r="AL883"/>
  <c r="AM883"/>
  <c r="AN883"/>
  <c r="D884"/>
  <c r="H884"/>
  <c r="M884"/>
  <c r="AL884"/>
  <c r="AM884"/>
  <c r="AN884"/>
  <c r="D885"/>
  <c r="H885"/>
  <c r="M885"/>
  <c r="AL885"/>
  <c r="AM885"/>
  <c r="AN885"/>
  <c r="D886"/>
  <c r="H886"/>
  <c r="M886"/>
  <c r="AL886"/>
  <c r="AM886"/>
  <c r="AN886"/>
  <c r="D887"/>
  <c r="H887"/>
  <c r="M887"/>
  <c r="AL887"/>
  <c r="AM887"/>
  <c r="AN887"/>
  <c r="D888"/>
  <c r="H888"/>
  <c r="M888"/>
  <c r="AL888"/>
  <c r="AM888"/>
  <c r="AN888"/>
  <c r="D889"/>
  <c r="H889"/>
  <c r="M889"/>
  <c r="AL889"/>
  <c r="AM889"/>
  <c r="AN889"/>
  <c r="D890"/>
  <c r="H890"/>
  <c r="M890"/>
  <c r="AL890"/>
  <c r="AM890"/>
  <c r="AN890"/>
  <c r="D891"/>
  <c r="H891"/>
  <c r="M891"/>
  <c r="AL891"/>
  <c r="AM891"/>
  <c r="AN891"/>
  <c r="D892"/>
  <c r="H892"/>
  <c r="M892"/>
  <c r="AL892"/>
  <c r="AM892"/>
  <c r="AN892"/>
  <c r="D893"/>
  <c r="H893"/>
  <c r="M893"/>
  <c r="AL893"/>
  <c r="AM893"/>
  <c r="AN893"/>
  <c r="D894"/>
  <c r="H894"/>
  <c r="M894"/>
  <c r="AL894"/>
  <c r="AM894"/>
  <c r="AN894"/>
  <c r="D895"/>
  <c r="H895"/>
  <c r="M895"/>
  <c r="AL895"/>
  <c r="AM895"/>
  <c r="AN895"/>
  <c r="D896"/>
  <c r="H896"/>
  <c r="M896"/>
  <c r="AL896"/>
  <c r="AM896"/>
  <c r="AN896"/>
  <c r="D897"/>
  <c r="H897"/>
  <c r="M897"/>
  <c r="AL897"/>
  <c r="AM897"/>
  <c r="AN897"/>
  <c r="D898"/>
  <c r="H898"/>
  <c r="M898"/>
  <c r="AL898"/>
  <c r="AM898"/>
  <c r="AN898"/>
  <c r="D899"/>
  <c r="H899"/>
  <c r="M899"/>
  <c r="AL899"/>
  <c r="AM899"/>
  <c r="AN899"/>
  <c r="D900"/>
  <c r="H900"/>
  <c r="M900"/>
  <c r="AL900"/>
  <c r="AM900"/>
  <c r="AN900"/>
  <c r="D901"/>
  <c r="H901"/>
  <c r="M901"/>
  <c r="AL901"/>
  <c r="AM901"/>
  <c r="AN901"/>
  <c r="D902"/>
  <c r="H902"/>
  <c r="M902"/>
  <c r="AL902"/>
  <c r="AM902"/>
  <c r="AN902"/>
  <c r="D903"/>
  <c r="H903"/>
  <c r="M903"/>
  <c r="AL903"/>
  <c r="AM903"/>
  <c r="AN903"/>
  <c r="D904"/>
  <c r="H904"/>
  <c r="M904"/>
  <c r="AL904"/>
  <c r="AM904"/>
  <c r="AN904"/>
  <c r="D905"/>
  <c r="H905"/>
  <c r="M905"/>
  <c r="AL905"/>
  <c r="AM905"/>
  <c r="AN905"/>
  <c r="D906"/>
  <c r="H906"/>
  <c r="M906"/>
  <c r="AL906"/>
  <c r="AM906"/>
  <c r="AN906"/>
  <c r="D907"/>
  <c r="H907"/>
  <c r="M907"/>
  <c r="AL907"/>
  <c r="AM907"/>
  <c r="AN907"/>
  <c r="D908"/>
  <c r="H908"/>
  <c r="M908"/>
  <c r="AL908"/>
  <c r="AM908"/>
  <c r="AN908"/>
  <c r="D909"/>
  <c r="H909"/>
  <c r="M909"/>
  <c r="AL909"/>
  <c r="AM909"/>
  <c r="AN909"/>
  <c r="D910"/>
  <c r="H910"/>
  <c r="M910"/>
  <c r="AL910"/>
  <c r="AM910"/>
  <c r="AN910"/>
  <c r="D911"/>
  <c r="H911"/>
  <c r="M911"/>
  <c r="AL911"/>
  <c r="AM911"/>
  <c r="AN911"/>
  <c r="D912"/>
  <c r="H912"/>
  <c r="M912"/>
  <c r="AL912"/>
  <c r="AM912"/>
  <c r="AN912"/>
  <c r="D913"/>
  <c r="H913"/>
  <c r="M913"/>
  <c r="AL913"/>
  <c r="AM913"/>
  <c r="AN913"/>
  <c r="D914"/>
  <c r="H914"/>
  <c r="M914"/>
  <c r="AL914"/>
  <c r="AM914"/>
  <c r="AN914"/>
  <c r="D915"/>
  <c r="H915"/>
  <c r="M915"/>
  <c r="AL915"/>
  <c r="AM915"/>
  <c r="AN915"/>
  <c r="D916"/>
  <c r="H916"/>
  <c r="M916"/>
  <c r="AL916"/>
  <c r="AM916"/>
  <c r="AN916"/>
  <c r="D917"/>
  <c r="H917"/>
  <c r="M917"/>
  <c r="AL917"/>
  <c r="AM917"/>
  <c r="AN917"/>
  <c r="D918"/>
  <c r="H918"/>
  <c r="M918"/>
  <c r="AL918"/>
  <c r="AM918"/>
  <c r="AN918"/>
  <c r="D919"/>
  <c r="H919"/>
  <c r="M919"/>
  <c r="AL919"/>
  <c r="AM919"/>
  <c r="AN919"/>
  <c r="D920"/>
  <c r="H920"/>
  <c r="M920"/>
  <c r="AL920"/>
  <c r="AM920"/>
  <c r="AN920"/>
  <c r="D921"/>
  <c r="H921"/>
  <c r="M921"/>
  <c r="AL921"/>
  <c r="AM921"/>
  <c r="AN921"/>
  <c r="D922"/>
  <c r="H922"/>
  <c r="M922"/>
  <c r="AL922"/>
  <c r="AM922"/>
  <c r="AN922"/>
  <c r="D923"/>
  <c r="H923"/>
  <c r="M923"/>
  <c r="AL923"/>
  <c r="AM923"/>
  <c r="AN923"/>
  <c r="D924"/>
  <c r="H924"/>
  <c r="M924"/>
  <c r="AL924"/>
  <c r="AM924"/>
  <c r="AN924"/>
  <c r="D925"/>
  <c r="H925"/>
  <c r="M925"/>
  <c r="AL925"/>
  <c r="AM925"/>
  <c r="AN925"/>
  <c r="D926"/>
  <c r="H926"/>
  <c r="M926"/>
  <c r="AL926"/>
  <c r="AM926"/>
  <c r="AN926"/>
  <c r="D927"/>
  <c r="H927"/>
  <c r="M927"/>
  <c r="AL927"/>
  <c r="AM927"/>
  <c r="AN927"/>
  <c r="D928"/>
  <c r="H928"/>
  <c r="M928"/>
  <c r="AL928"/>
  <c r="AM928"/>
  <c r="AN928"/>
  <c r="D929"/>
  <c r="H929"/>
  <c r="M929"/>
  <c r="AL929"/>
  <c r="AM929"/>
  <c r="AN929"/>
  <c r="D930"/>
  <c r="H930"/>
  <c r="M930"/>
  <c r="AL930"/>
  <c r="AM930"/>
  <c r="AN930"/>
  <c r="D931"/>
  <c r="H931"/>
  <c r="M931"/>
  <c r="AL931"/>
  <c r="AM931"/>
  <c r="AN931"/>
  <c r="D932"/>
  <c r="H932"/>
  <c r="M932"/>
  <c r="AL932"/>
  <c r="AM932"/>
  <c r="AN932"/>
  <c r="D933"/>
  <c r="H933"/>
  <c r="M933"/>
  <c r="AL933"/>
  <c r="AM933"/>
  <c r="AN933"/>
  <c r="D934"/>
  <c r="H934"/>
  <c r="M934"/>
  <c r="AL934"/>
  <c r="AM934"/>
  <c r="AN934"/>
  <c r="D935"/>
  <c r="H935"/>
  <c r="M935"/>
  <c r="AL935"/>
  <c r="AM935"/>
  <c r="AN935"/>
  <c r="D936"/>
  <c r="H936"/>
  <c r="M936"/>
  <c r="AL936"/>
  <c r="AM936"/>
  <c r="AN936"/>
  <c r="D937"/>
  <c r="H937"/>
  <c r="M937"/>
  <c r="AL937"/>
  <c r="AM937"/>
  <c r="AN937"/>
  <c r="D938"/>
  <c r="H938"/>
  <c r="M938"/>
  <c r="AL938"/>
  <c r="AM938"/>
  <c r="AN938"/>
  <c r="D939"/>
  <c r="H939"/>
  <c r="M939"/>
  <c r="AL939"/>
  <c r="AM939"/>
  <c r="AN939"/>
  <c r="D940"/>
  <c r="H940"/>
  <c r="M940"/>
  <c r="AL940"/>
  <c r="AM940"/>
  <c r="AN940"/>
  <c r="D941"/>
  <c r="H941"/>
  <c r="M941"/>
  <c r="AL941"/>
  <c r="AM941"/>
  <c r="AN941"/>
  <c r="D942"/>
  <c r="H942"/>
  <c r="M942"/>
  <c r="AL942"/>
  <c r="AM942"/>
  <c r="AN942"/>
  <c r="D943"/>
  <c r="H943"/>
  <c r="M943"/>
  <c r="AL943"/>
  <c r="AM943"/>
  <c r="AN943"/>
  <c r="D944"/>
  <c r="H944"/>
  <c r="M944"/>
  <c r="AL944"/>
  <c r="AM944"/>
  <c r="AN944"/>
  <c r="D945"/>
  <c r="H945"/>
  <c r="M945"/>
  <c r="AL945"/>
  <c r="AM945"/>
  <c r="AN945"/>
  <c r="D946"/>
  <c r="H946"/>
  <c r="M946"/>
  <c r="AL946"/>
  <c r="AM946"/>
  <c r="AN946"/>
  <c r="D947"/>
  <c r="H947"/>
  <c r="M947"/>
  <c r="AL947"/>
  <c r="AM947"/>
  <c r="AN947"/>
  <c r="D948"/>
  <c r="H948"/>
  <c r="M948"/>
  <c r="AL948"/>
  <c r="AM948"/>
  <c r="AN948"/>
  <c r="D949"/>
  <c r="H949"/>
  <c r="M949"/>
  <c r="AL949"/>
  <c r="AM949"/>
  <c r="AN949"/>
  <c r="D950"/>
  <c r="H950"/>
  <c r="M950"/>
  <c r="AL950"/>
  <c r="AM950"/>
  <c r="AN950"/>
  <c r="D951"/>
  <c r="H951"/>
  <c r="M951"/>
  <c r="AL951"/>
  <c r="AM951"/>
  <c r="AN951"/>
  <c r="D952"/>
  <c r="H952"/>
  <c r="M952"/>
  <c r="AL952"/>
  <c r="AM952"/>
  <c r="AN952"/>
  <c r="D953"/>
  <c r="H953"/>
  <c r="M953"/>
  <c r="AL953"/>
  <c r="AM953"/>
  <c r="AN953"/>
  <c r="D954"/>
  <c r="H954"/>
  <c r="M954"/>
  <c r="AL954"/>
  <c r="AM954"/>
  <c r="AN954"/>
  <c r="D955"/>
  <c r="H955"/>
  <c r="M955"/>
  <c r="AL955"/>
  <c r="AM955"/>
  <c r="AN955"/>
  <c r="D956"/>
  <c r="H956"/>
  <c r="M956"/>
  <c r="AL956"/>
  <c r="AM956"/>
  <c r="AN956"/>
  <c r="D957"/>
  <c r="H957"/>
  <c r="M957"/>
  <c r="AL957"/>
  <c r="AM957"/>
  <c r="AN957"/>
  <c r="D958"/>
  <c r="H958"/>
  <c r="M958"/>
  <c r="AL958"/>
  <c r="AM958"/>
  <c r="AN958"/>
  <c r="D959"/>
  <c r="H959"/>
  <c r="M959"/>
  <c r="AL959"/>
  <c r="AM959"/>
  <c r="AN959"/>
  <c r="D960"/>
  <c r="H960"/>
  <c r="M960"/>
  <c r="AL960"/>
  <c r="AM960"/>
  <c r="AN960"/>
  <c r="D961"/>
  <c r="H961"/>
  <c r="M961"/>
  <c r="AL961"/>
  <c r="AM961"/>
  <c r="AN961"/>
  <c r="D962"/>
  <c r="H962"/>
  <c r="M962"/>
  <c r="AL962"/>
  <c r="AM962"/>
  <c r="AN962"/>
  <c r="D963"/>
  <c r="H963"/>
  <c r="M963"/>
  <c r="AL963"/>
  <c r="AM963"/>
  <c r="AN963"/>
  <c r="D964"/>
  <c r="H964"/>
  <c r="M964"/>
  <c r="AL964"/>
  <c r="AM964"/>
  <c r="AN964"/>
  <c r="D965"/>
  <c r="H965"/>
  <c r="M965"/>
  <c r="AL965"/>
  <c r="AM965"/>
  <c r="AN965"/>
  <c r="D966"/>
  <c r="H966"/>
  <c r="M966"/>
  <c r="AL966"/>
  <c r="AM966"/>
  <c r="AN966"/>
  <c r="D967"/>
  <c r="H967"/>
  <c r="M967"/>
  <c r="AL967"/>
  <c r="AM967"/>
  <c r="AN967"/>
  <c r="D968"/>
  <c r="H968"/>
  <c r="M968"/>
  <c r="AL968"/>
  <c r="AM968"/>
  <c r="AN968"/>
  <c r="D969"/>
  <c r="H969"/>
  <c r="M969"/>
  <c r="AL969"/>
  <c r="AM969"/>
  <c r="AN969"/>
  <c r="D970"/>
  <c r="H970"/>
  <c r="M970"/>
  <c r="AL970"/>
  <c r="AM970"/>
  <c r="AN970"/>
  <c r="D971"/>
  <c r="H971"/>
  <c r="M971"/>
  <c r="AL971"/>
  <c r="AM971"/>
  <c r="AN971"/>
  <c r="D972"/>
  <c r="H972"/>
  <c r="M972"/>
  <c r="AL972"/>
  <c r="AM972"/>
  <c r="AN972"/>
  <c r="D973"/>
  <c r="H973"/>
  <c r="M973"/>
  <c r="AL973"/>
  <c r="AM973"/>
  <c r="AN973"/>
  <c r="D974"/>
  <c r="H974"/>
  <c r="M974"/>
  <c r="AL974"/>
  <c r="AM974"/>
  <c r="AN974"/>
  <c r="D975"/>
  <c r="H975"/>
  <c r="M975"/>
  <c r="AL975"/>
  <c r="AM975"/>
  <c r="AN975"/>
  <c r="D976"/>
  <c r="H976"/>
  <c r="M976"/>
  <c r="AL976"/>
  <c r="AM976"/>
  <c r="AN976"/>
  <c r="D977"/>
  <c r="H977"/>
  <c r="M977"/>
  <c r="AL977"/>
  <c r="AM977"/>
  <c r="AN977"/>
  <c r="D978"/>
  <c r="H978"/>
  <c r="M978"/>
  <c r="AL978"/>
  <c r="AM978"/>
  <c r="AN978"/>
  <c r="D979"/>
  <c r="H979"/>
  <c r="M979"/>
  <c r="AL979"/>
  <c r="AM979"/>
  <c r="AN979"/>
  <c r="D980"/>
  <c r="H980"/>
  <c r="M980"/>
  <c r="AL980"/>
  <c r="AM980"/>
  <c r="AN980"/>
  <c r="D981"/>
  <c r="H981"/>
  <c r="M981"/>
  <c r="AL981"/>
  <c r="AM981"/>
  <c r="AN981"/>
  <c r="D982"/>
  <c r="H982"/>
  <c r="M982"/>
  <c r="AL982"/>
  <c r="AM982"/>
  <c r="AN982"/>
  <c r="D983"/>
  <c r="H983"/>
  <c r="M983"/>
  <c r="AL983"/>
  <c r="AM983"/>
  <c r="AN983"/>
  <c r="D984"/>
  <c r="H984"/>
  <c r="M984"/>
  <c r="AL984"/>
  <c r="AM984"/>
  <c r="AN984"/>
  <c r="D985"/>
  <c r="H985"/>
  <c r="M985"/>
  <c r="AL985"/>
  <c r="AM985"/>
  <c r="AN985"/>
  <c r="D986"/>
  <c r="H986"/>
  <c r="M986"/>
  <c r="AL986"/>
  <c r="AM986"/>
  <c r="AN986"/>
  <c r="D987"/>
  <c r="H987"/>
  <c r="M987"/>
  <c r="AL987"/>
  <c r="AM987"/>
  <c r="AN987"/>
  <c r="D988"/>
  <c r="H988"/>
  <c r="M988"/>
  <c r="AL988"/>
  <c r="AM988"/>
  <c r="AN988"/>
  <c r="D989"/>
  <c r="H989"/>
  <c r="M989"/>
  <c r="AL989"/>
  <c r="AM989"/>
  <c r="AN989"/>
  <c r="D990"/>
  <c r="H990"/>
  <c r="M990"/>
  <c r="AL990"/>
  <c r="AM990"/>
  <c r="AN990"/>
  <c r="D991"/>
  <c r="H991"/>
  <c r="M991"/>
  <c r="AL991"/>
  <c r="AM991"/>
  <c r="AN991"/>
  <c r="D992"/>
  <c r="H992"/>
  <c r="M992"/>
  <c r="AL992"/>
  <c r="AM992"/>
  <c r="AN992"/>
  <c r="D993"/>
  <c r="H993"/>
  <c r="M993"/>
  <c r="AL993"/>
  <c r="AM993"/>
  <c r="AN993"/>
  <c r="D994"/>
  <c r="H994"/>
  <c r="M994"/>
  <c r="AL994"/>
  <c r="AM994"/>
  <c r="AN994"/>
  <c r="D995"/>
  <c r="H995"/>
  <c r="M995"/>
  <c r="AL995"/>
  <c r="AM995"/>
  <c r="AN995"/>
  <c r="D996"/>
  <c r="H996"/>
  <c r="M996"/>
  <c r="AL996"/>
  <c r="AM996"/>
  <c r="AN996"/>
  <c r="D997"/>
  <c r="H997"/>
  <c r="M997"/>
  <c r="AL997"/>
  <c r="AM997"/>
  <c r="AN997"/>
  <c r="D998"/>
  <c r="H998"/>
  <c r="M998"/>
  <c r="AL998"/>
  <c r="AM998"/>
  <c r="AN998"/>
  <c r="D999"/>
  <c r="H999"/>
  <c r="M999"/>
  <c r="AL999"/>
  <c r="AM999"/>
  <c r="AN999"/>
  <c r="D1000"/>
  <c r="H1000"/>
  <c r="M1000"/>
  <c r="AL1000"/>
  <c r="AM1000"/>
  <c r="AN1000"/>
  <c r="D1001"/>
  <c r="H1001"/>
  <c r="M1001"/>
  <c r="AL1001"/>
  <c r="AM1001"/>
  <c r="AN1001"/>
  <c r="D1002"/>
  <c r="H1002"/>
  <c r="M1002"/>
  <c r="AL1002"/>
  <c r="AM1002"/>
  <c r="AN1002"/>
  <c r="D1003"/>
  <c r="H1003"/>
  <c r="M1003"/>
  <c r="AL1003"/>
  <c r="AM1003"/>
  <c r="AN1003"/>
  <c r="D1004"/>
  <c r="H1004"/>
  <c r="M1004"/>
  <c r="AL1004"/>
  <c r="AM1004"/>
  <c r="AN1004"/>
  <c r="D1005"/>
  <c r="H1005"/>
  <c r="M1005"/>
  <c r="AL1005"/>
  <c r="AM1005"/>
  <c r="AN1005"/>
  <c r="D1006"/>
  <c r="H1006"/>
  <c r="M1006"/>
  <c r="AL1006"/>
  <c r="AM1006"/>
  <c r="AN1006"/>
  <c r="D1007"/>
  <c r="H1007"/>
  <c r="M1007"/>
  <c r="AL1007"/>
  <c r="AM1007"/>
  <c r="AN1007"/>
  <c r="D1008"/>
  <c r="H1008"/>
  <c r="M1008"/>
  <c r="AL1008"/>
  <c r="AM1008"/>
  <c r="AN1008"/>
  <c r="D1009"/>
  <c r="H1009"/>
  <c r="M1009"/>
  <c r="AL1009"/>
  <c r="AM1009"/>
  <c r="AN1009"/>
  <c r="D1010"/>
  <c r="H1010"/>
  <c r="M1010"/>
  <c r="AL1010"/>
  <c r="AM1010"/>
  <c r="AN1010"/>
  <c r="D1011"/>
  <c r="H1011"/>
  <c r="M1011"/>
  <c r="AL1011"/>
  <c r="AM1011"/>
  <c r="AN1011"/>
  <c r="D1012"/>
  <c r="H1012"/>
  <c r="M1012"/>
  <c r="AL1012"/>
  <c r="AM1012"/>
  <c r="AN1012"/>
  <c r="D1013"/>
  <c r="H1013"/>
  <c r="M1013"/>
  <c r="AL1013"/>
  <c r="AM1013"/>
  <c r="AN1013"/>
  <c r="D1014"/>
  <c r="H1014"/>
  <c r="M1014"/>
  <c r="AL1014"/>
  <c r="AM1014"/>
  <c r="AN1014"/>
  <c r="D1015"/>
  <c r="H1015"/>
  <c r="M1015"/>
  <c r="AL1015"/>
  <c r="AM1015"/>
  <c r="AN1015"/>
  <c r="D1016"/>
  <c r="H1016"/>
  <c r="M1016"/>
  <c r="AL1016"/>
  <c r="AM1016"/>
  <c r="AN1016"/>
  <c r="D1017"/>
  <c r="H1017"/>
  <c r="M1017"/>
  <c r="AL1017"/>
  <c r="AM1017"/>
  <c r="AN1017"/>
  <c r="D1018"/>
  <c r="H1018"/>
  <c r="M1018"/>
  <c r="AL1018"/>
  <c r="AM1018"/>
  <c r="AN1018"/>
  <c r="D1019"/>
  <c r="H1019"/>
  <c r="M1019"/>
  <c r="AL1019"/>
  <c r="AM1019"/>
  <c r="AN1019"/>
  <c r="D1020"/>
  <c r="H1020"/>
  <c r="M1020"/>
  <c r="AL1020"/>
  <c r="AM1020"/>
  <c r="AN1020"/>
  <c r="D1021"/>
  <c r="H1021"/>
  <c r="M1021"/>
  <c r="AL1021"/>
  <c r="AM1021"/>
  <c r="AN1021"/>
  <c r="D1022"/>
  <c r="H1022"/>
  <c r="M1022"/>
  <c r="AL1022"/>
  <c r="AM1022"/>
  <c r="AN1022"/>
  <c r="D1023"/>
  <c r="H1023"/>
  <c r="M1023"/>
  <c r="AL1023"/>
  <c r="AM1023"/>
  <c r="AN1023"/>
  <c r="D1024"/>
  <c r="H1024"/>
  <c r="M1024"/>
  <c r="AL1024"/>
  <c r="AM1024"/>
  <c r="AN1024"/>
  <c r="D1025"/>
  <c r="H1025"/>
  <c r="M1025"/>
  <c r="AL1025"/>
  <c r="AM1025"/>
  <c r="AN1025"/>
  <c r="D1026"/>
  <c r="H1026"/>
  <c r="M1026"/>
  <c r="AL1026"/>
  <c r="AM1026"/>
  <c r="AN1026"/>
  <c r="D1027"/>
  <c r="H1027"/>
  <c r="M1027"/>
  <c r="AL1027"/>
  <c r="AM1027"/>
  <c r="AN1027"/>
  <c r="D1028"/>
  <c r="H1028"/>
  <c r="M1028"/>
  <c r="AL1028"/>
  <c r="AM1028"/>
  <c r="AN1028"/>
  <c r="D1029"/>
  <c r="H1029"/>
  <c r="M1029"/>
  <c r="AL1029"/>
  <c r="AM1029"/>
  <c r="AN1029"/>
  <c r="D1030"/>
  <c r="H1030"/>
  <c r="M1030"/>
  <c r="AL1030"/>
  <c r="AM1030"/>
  <c r="AN1030"/>
  <c r="D1031"/>
  <c r="H1031"/>
  <c r="M1031"/>
  <c r="AL1031"/>
  <c r="AM1031"/>
  <c r="AN1031"/>
  <c r="D1032"/>
  <c r="H1032"/>
  <c r="M1032"/>
  <c r="AL1032"/>
  <c r="AM1032"/>
  <c r="AN1032"/>
  <c r="D1033"/>
  <c r="H1033"/>
  <c r="M1033"/>
  <c r="AL1033"/>
  <c r="AM1033"/>
  <c r="AN1033"/>
  <c r="D1034"/>
  <c r="H1034"/>
  <c r="M1034"/>
  <c r="AL1034"/>
  <c r="AM1034"/>
  <c r="AN1034"/>
  <c r="D1035"/>
  <c r="H1035"/>
  <c r="M1035"/>
  <c r="AL1035"/>
  <c r="AM1035"/>
  <c r="AN1035"/>
  <c r="D1036"/>
  <c r="H1036"/>
  <c r="M1036"/>
  <c r="AL1036"/>
  <c r="AM1036"/>
  <c r="AN1036"/>
  <c r="D1037"/>
  <c r="H1037"/>
  <c r="M1037"/>
  <c r="AL1037"/>
  <c r="AM1037"/>
  <c r="AN1037"/>
  <c r="D1038"/>
  <c r="H1038"/>
  <c r="M1038"/>
  <c r="AL1038"/>
  <c r="AM1038"/>
  <c r="AN1038"/>
  <c r="D1039"/>
  <c r="H1039"/>
  <c r="M1039"/>
  <c r="AL1039"/>
  <c r="AM1039"/>
  <c r="AN1039"/>
  <c r="D1040"/>
  <c r="H1040"/>
  <c r="M1040"/>
  <c r="AL1040"/>
  <c r="AM1040"/>
  <c r="AN1040"/>
  <c r="D1041"/>
  <c r="H1041"/>
  <c r="M1041"/>
  <c r="AL1041"/>
  <c r="AM1041"/>
  <c r="AN1041"/>
  <c r="D1042"/>
  <c r="H1042"/>
  <c r="M1042"/>
  <c r="AL1042"/>
  <c r="AM1042"/>
  <c r="AN1042"/>
  <c r="D1043"/>
  <c r="H1043"/>
  <c r="M1043"/>
  <c r="AL1043"/>
  <c r="AM1043"/>
  <c r="AN1043"/>
  <c r="D1044"/>
  <c r="H1044"/>
  <c r="M1044"/>
  <c r="AL1044"/>
  <c r="AM1044"/>
  <c r="AN1044"/>
  <c r="D1045"/>
  <c r="H1045"/>
  <c r="M1045"/>
  <c r="AL1045"/>
  <c r="AM1045"/>
  <c r="AN1045"/>
  <c r="D1046"/>
  <c r="H1046"/>
  <c r="M1046"/>
  <c r="AL1046"/>
  <c r="AM1046"/>
  <c r="AN1046"/>
  <c r="D1047"/>
  <c r="H1047"/>
  <c r="M1047"/>
  <c r="AL1047"/>
  <c r="AM1047"/>
  <c r="AN1047"/>
  <c r="D1048"/>
  <c r="H1048"/>
  <c r="M1048"/>
  <c r="AL1048"/>
  <c r="AM1048"/>
  <c r="AN1048"/>
  <c r="D1049"/>
  <c r="H1049"/>
  <c r="M1049"/>
  <c r="AL1049"/>
  <c r="AM1049"/>
  <c r="AN1049"/>
  <c r="D1050"/>
  <c r="H1050"/>
  <c r="M1050"/>
  <c r="AL1050"/>
  <c r="AM1050"/>
  <c r="AN1050"/>
  <c r="D1051"/>
  <c r="H1051"/>
  <c r="M1051"/>
  <c r="AL1051"/>
  <c r="AM1051"/>
  <c r="AN1051"/>
  <c r="D1052"/>
  <c r="H1052"/>
  <c r="M1052"/>
  <c r="AL1052"/>
  <c r="AM1052"/>
  <c r="AN1052"/>
  <c r="D1053"/>
  <c r="H1053"/>
  <c r="M1053"/>
  <c r="AL1053"/>
  <c r="AM1053"/>
  <c r="AN1053"/>
  <c r="D1054"/>
  <c r="H1054"/>
  <c r="M1054"/>
  <c r="AL1054"/>
  <c r="AM1054"/>
  <c r="AN1054"/>
  <c r="D1055"/>
  <c r="H1055"/>
  <c r="M1055"/>
  <c r="AL1055"/>
  <c r="AM1055"/>
  <c r="AN1055"/>
  <c r="D1056"/>
  <c r="H1056"/>
  <c r="M1056"/>
  <c r="AL1056"/>
  <c r="AM1056"/>
  <c r="AN1056"/>
  <c r="D1057"/>
  <c r="H1057"/>
  <c r="M1057"/>
  <c r="AL1057"/>
  <c r="AM1057"/>
  <c r="AN1057"/>
  <c r="D1058"/>
  <c r="H1058"/>
  <c r="M1058"/>
  <c r="AL1058"/>
  <c r="AM1058"/>
  <c r="AN1058"/>
  <c r="D1059"/>
  <c r="H1059"/>
  <c r="M1059"/>
  <c r="AL1059"/>
  <c r="AM1059"/>
  <c r="AN1059"/>
  <c r="D1060"/>
  <c r="H1060"/>
  <c r="M1060"/>
  <c r="AL1060"/>
  <c r="AM1060"/>
  <c r="AN1060"/>
  <c r="D1061"/>
  <c r="H1061"/>
  <c r="M1061"/>
  <c r="AL1061"/>
  <c r="AM1061"/>
  <c r="AN1061"/>
  <c r="D1062"/>
  <c r="H1062"/>
  <c r="M1062"/>
  <c r="AL1062"/>
  <c r="AM1062"/>
  <c r="AN1062"/>
  <c r="D1063"/>
  <c r="H1063"/>
  <c r="M1063"/>
  <c r="AL1063"/>
  <c r="AM1063"/>
  <c r="AN1063"/>
  <c r="D1064"/>
  <c r="H1064"/>
  <c r="M1064"/>
  <c r="AL1064"/>
  <c r="AM1064"/>
  <c r="AN1064"/>
  <c r="D1065"/>
  <c r="H1065"/>
  <c r="M1065"/>
  <c r="AL1065"/>
  <c r="AM1065"/>
  <c r="AN1065"/>
  <c r="D1066"/>
  <c r="H1066"/>
  <c r="M1066"/>
  <c r="AL1066"/>
  <c r="AM1066"/>
  <c r="AN1066"/>
  <c r="D1067"/>
  <c r="H1067"/>
  <c r="M1067"/>
  <c r="AL1067"/>
  <c r="AM1067"/>
  <c r="AN1067"/>
  <c r="D1068"/>
  <c r="H1068"/>
  <c r="M1068"/>
  <c r="AL1068"/>
  <c r="AM1068"/>
  <c r="AN1068"/>
  <c r="D1069"/>
  <c r="H1069"/>
  <c r="M1069"/>
  <c r="AL1069"/>
  <c r="AM1069"/>
  <c r="AN1069"/>
  <c r="D1070"/>
  <c r="H1070"/>
  <c r="M1070"/>
  <c r="AL1070"/>
  <c r="AM1070"/>
  <c r="AN1070"/>
  <c r="D1071"/>
  <c r="H1071"/>
  <c r="M1071"/>
  <c r="AL1071"/>
  <c r="AM1071"/>
  <c r="AN1071"/>
  <c r="D1072"/>
  <c r="H1072"/>
  <c r="M1072"/>
  <c r="AL1072"/>
  <c r="AM1072"/>
  <c r="AN1072"/>
  <c r="D1073"/>
  <c r="H1073"/>
  <c r="M1073"/>
  <c r="AL1073"/>
  <c r="AM1073"/>
  <c r="AN1073"/>
  <c r="D1074"/>
  <c r="H1074"/>
  <c r="M1074"/>
  <c r="AL1074"/>
  <c r="AM1074"/>
  <c r="AN1074"/>
  <c r="D1075"/>
  <c r="H1075"/>
  <c r="M1075"/>
  <c r="AL1075"/>
  <c r="AM1075"/>
  <c r="AN1075"/>
  <c r="D1076"/>
  <c r="H1076"/>
  <c r="M1076"/>
  <c r="AL1076"/>
  <c r="AM1076"/>
  <c r="AN1076"/>
  <c r="D1077"/>
  <c r="H1077"/>
  <c r="M1077"/>
  <c r="AL1077"/>
  <c r="AM1077"/>
  <c r="AN1077"/>
  <c r="D1078"/>
  <c r="H1078"/>
  <c r="M1078"/>
  <c r="AL1078"/>
  <c r="AM1078"/>
  <c r="AN1078"/>
  <c r="D1079"/>
  <c r="H1079"/>
  <c r="M1079"/>
  <c r="AL1079"/>
  <c r="AM1079"/>
  <c r="AN1079"/>
  <c r="D1080"/>
  <c r="H1080"/>
  <c r="M1080"/>
  <c r="AL1080"/>
  <c r="AM1080"/>
  <c r="AN1080"/>
  <c r="D1081"/>
  <c r="H1081"/>
  <c r="M1081"/>
  <c r="AL1081"/>
  <c r="AM1081"/>
  <c r="AN1081"/>
  <c r="D1082"/>
  <c r="H1082"/>
  <c r="M1082"/>
  <c r="AL1082"/>
  <c r="AM1082"/>
  <c r="AN1082"/>
  <c r="D1083"/>
  <c r="H1083"/>
  <c r="M1083"/>
  <c r="AL1083"/>
  <c r="AM1083"/>
  <c r="AN1083"/>
  <c r="D1084"/>
  <c r="H1084"/>
  <c r="M1084"/>
  <c r="AL1084"/>
  <c r="AM1084"/>
  <c r="AN1084"/>
  <c r="D1085"/>
  <c r="H1085"/>
  <c r="M1085"/>
  <c r="AL1085"/>
  <c r="AM1085"/>
  <c r="AN1085"/>
  <c r="D1086"/>
  <c r="H1086"/>
  <c r="M1086"/>
  <c r="AL1086"/>
  <c r="AM1086"/>
  <c r="AN1086"/>
  <c r="D1087"/>
  <c r="H1087"/>
  <c r="M1087"/>
  <c r="AL1087"/>
  <c r="AM1087"/>
  <c r="AN1087"/>
  <c r="D1088"/>
  <c r="H1088"/>
  <c r="M1088"/>
  <c r="AL1088"/>
  <c r="AM1088"/>
  <c r="AN1088"/>
  <c r="D1089"/>
  <c r="H1089"/>
  <c r="M1089"/>
  <c r="AL1089"/>
  <c r="AM1089"/>
  <c r="AN1089"/>
  <c r="D1090"/>
  <c r="H1090"/>
  <c r="M1090"/>
  <c r="AL1090"/>
  <c r="AM1090"/>
  <c r="AN1090"/>
  <c r="D1091"/>
  <c r="H1091"/>
  <c r="M1091"/>
  <c r="AL1091"/>
  <c r="AM1091"/>
  <c r="AN1091"/>
  <c r="D1092"/>
  <c r="H1092"/>
  <c r="M1092"/>
  <c r="AL1092"/>
  <c r="AM1092"/>
  <c r="AN1092"/>
  <c r="D1093"/>
  <c r="H1093"/>
  <c r="M1093"/>
  <c r="AL1093"/>
  <c r="AM1093"/>
  <c r="AN1093"/>
  <c r="D1094"/>
  <c r="H1094"/>
  <c r="M1094"/>
  <c r="AL1094"/>
  <c r="AM1094"/>
  <c r="AN1094"/>
  <c r="D1095"/>
  <c r="H1095"/>
  <c r="M1095"/>
  <c r="AL1095"/>
  <c r="AM1095"/>
  <c r="AN1095"/>
  <c r="D1096"/>
  <c r="H1096"/>
  <c r="M1096"/>
  <c r="AL1096"/>
  <c r="AM1096"/>
  <c r="AN1096"/>
  <c r="D1097"/>
  <c r="H1097"/>
  <c r="M1097"/>
  <c r="AL1097"/>
  <c r="AM1097"/>
  <c r="AN1097"/>
  <c r="D1098"/>
  <c r="H1098"/>
  <c r="M1098"/>
  <c r="AL1098"/>
  <c r="AM1098"/>
  <c r="AN1098"/>
  <c r="D1099"/>
  <c r="H1099"/>
  <c r="M1099"/>
  <c r="AL1099"/>
  <c r="AM1099"/>
  <c r="AN1099"/>
  <c r="D1100"/>
  <c r="H1100"/>
  <c r="M1100"/>
  <c r="AL1100"/>
  <c r="AM1100"/>
  <c r="AN1100"/>
  <c r="D1101"/>
  <c r="H1101"/>
  <c r="M1101"/>
  <c r="AL1101"/>
  <c r="AM1101"/>
  <c r="AN1101"/>
  <c r="D1102"/>
  <c r="H1102"/>
  <c r="M1102"/>
  <c r="AL1102"/>
  <c r="AM1102"/>
  <c r="AN1102"/>
  <c r="D1103"/>
  <c r="H1103"/>
  <c r="M1103"/>
  <c r="AL1103"/>
  <c r="AM1103"/>
  <c r="AN1103"/>
  <c r="D1104"/>
  <c r="H1104"/>
  <c r="M1104"/>
  <c r="AL1104"/>
  <c r="AM1104"/>
  <c r="AN1104"/>
  <c r="D1105"/>
  <c r="H1105"/>
  <c r="M1105"/>
  <c r="AL1105"/>
  <c r="AM1105"/>
  <c r="AN1105"/>
  <c r="D1106"/>
  <c r="H1106"/>
  <c r="M1106"/>
  <c r="AL1106"/>
  <c r="AM1106"/>
  <c r="AN1106"/>
  <c r="D1107"/>
  <c r="H1107"/>
  <c r="M1107"/>
  <c r="AL1107"/>
  <c r="AM1107"/>
  <c r="AN1107"/>
  <c r="D1108"/>
  <c r="H1108"/>
  <c r="M1108"/>
  <c r="AL1108"/>
  <c r="AM1108"/>
  <c r="AN1108"/>
  <c r="D1109"/>
  <c r="H1109"/>
  <c r="M1109"/>
  <c r="AL1109"/>
  <c r="AM1109"/>
  <c r="AN1109"/>
  <c r="D1110"/>
  <c r="H1110"/>
  <c r="M1110"/>
  <c r="AL1110"/>
  <c r="AM1110"/>
  <c r="AN1110"/>
  <c r="D1111"/>
  <c r="H1111"/>
  <c r="M1111"/>
  <c r="AL1111"/>
  <c r="AM1111"/>
  <c r="AN1111"/>
  <c r="D1112"/>
  <c r="H1112"/>
  <c r="M1112"/>
  <c r="AL1112"/>
  <c r="AM1112"/>
  <c r="AN1112"/>
  <c r="D1113"/>
  <c r="H1113"/>
  <c r="M1113"/>
  <c r="AL1113"/>
  <c r="AM1113"/>
  <c r="AN1113"/>
  <c r="D1114"/>
  <c r="H1114"/>
  <c r="M1114"/>
  <c r="AL1114"/>
  <c r="AM1114"/>
  <c r="AN1114"/>
  <c r="D1115"/>
  <c r="H1115"/>
  <c r="M1115"/>
  <c r="AL1115"/>
  <c r="AM1115"/>
  <c r="AN1115"/>
  <c r="D1116"/>
  <c r="H1116"/>
  <c r="M1116"/>
  <c r="AL1116"/>
  <c r="AM1116"/>
  <c r="AN1116"/>
  <c r="D1117"/>
  <c r="H1117"/>
  <c r="M1117"/>
  <c r="AL1117"/>
  <c r="AM1117"/>
  <c r="AN1117"/>
  <c r="D1118"/>
  <c r="H1118"/>
  <c r="M1118"/>
  <c r="AL1118"/>
  <c r="AM1118"/>
  <c r="AN1118"/>
  <c r="D1119"/>
  <c r="H1119"/>
  <c r="M1119"/>
  <c r="AL1119"/>
  <c r="AM1119"/>
  <c r="AN1119"/>
  <c r="D1120"/>
  <c r="H1120"/>
  <c r="M1120"/>
  <c r="AL1120"/>
  <c r="AM1120"/>
  <c r="AN1120"/>
  <c r="D1121"/>
  <c r="H1121"/>
  <c r="M1121"/>
  <c r="AL1121"/>
  <c r="AM1121"/>
  <c r="AN1121"/>
  <c r="D1122"/>
  <c r="H1122"/>
  <c r="M1122"/>
  <c r="AL1122"/>
  <c r="AM1122"/>
  <c r="AN1122"/>
  <c r="D1123"/>
  <c r="H1123"/>
  <c r="M1123"/>
  <c r="AL1123"/>
  <c r="AM1123"/>
  <c r="AN1123"/>
  <c r="D1124"/>
  <c r="H1124"/>
  <c r="M1124"/>
  <c r="AL1124"/>
  <c r="AM1124"/>
  <c r="AN1124"/>
  <c r="D1125"/>
  <c r="H1125"/>
  <c r="M1125"/>
  <c r="AL1125"/>
  <c r="AM1125"/>
  <c r="AN1125"/>
  <c r="D1126"/>
  <c r="H1126"/>
  <c r="M1126"/>
  <c r="AL1126"/>
  <c r="AM1126"/>
  <c r="AN1126"/>
  <c r="D1127"/>
  <c r="H1127"/>
  <c r="M1127"/>
  <c r="AL1127"/>
  <c r="AM1127"/>
  <c r="AN1127"/>
  <c r="D1128"/>
  <c r="H1128"/>
  <c r="M1128"/>
  <c r="AL1128"/>
  <c r="AM1128"/>
  <c r="AN1128"/>
  <c r="D1129"/>
  <c r="H1129"/>
  <c r="M1129"/>
  <c r="AL1129"/>
  <c r="AM1129"/>
  <c r="AN1129"/>
  <c r="D1130"/>
  <c r="H1130"/>
  <c r="M1130"/>
  <c r="AL1130"/>
  <c r="AM1130"/>
  <c r="AN1130"/>
  <c r="D1131"/>
  <c r="H1131"/>
  <c r="M1131"/>
  <c r="AL1131"/>
  <c r="AM1131"/>
  <c r="AN1131"/>
  <c r="D1132"/>
  <c r="H1132"/>
  <c r="M1132"/>
  <c r="AL1132"/>
  <c r="AM1132"/>
  <c r="AN1132"/>
  <c r="D1133"/>
  <c r="H1133"/>
  <c r="M1133"/>
  <c r="AL1133"/>
  <c r="AM1133"/>
  <c r="AN1133"/>
  <c r="D1134"/>
  <c r="H1134"/>
  <c r="M1134"/>
  <c r="AL1134"/>
  <c r="AM1134"/>
  <c r="AN1134"/>
  <c r="D1135"/>
  <c r="H1135"/>
  <c r="M1135"/>
  <c r="AL1135"/>
  <c r="AM1135"/>
  <c r="AN1135"/>
  <c r="D1136"/>
  <c r="H1136"/>
  <c r="M1136"/>
  <c r="AL1136"/>
  <c r="AM1136"/>
  <c r="AN1136"/>
  <c r="D1137"/>
  <c r="H1137"/>
  <c r="M1137"/>
  <c r="AL1137"/>
  <c r="AM1137"/>
  <c r="AN1137"/>
  <c r="D1138"/>
  <c r="H1138"/>
  <c r="M1138"/>
  <c r="AL1138"/>
  <c r="AM1138"/>
  <c r="AN1138"/>
  <c r="D1139"/>
  <c r="H1139"/>
  <c r="M1139"/>
  <c r="AL1139"/>
  <c r="AM1139"/>
  <c r="AN1139"/>
  <c r="D1140"/>
  <c r="H1140"/>
  <c r="M1140"/>
  <c r="AL1140"/>
  <c r="AM1140"/>
  <c r="AN1140"/>
  <c r="D1141"/>
  <c r="H1141"/>
  <c r="M1141"/>
  <c r="AL1141"/>
  <c r="AM1141"/>
  <c r="AN1141"/>
  <c r="D1142"/>
  <c r="H1142"/>
  <c r="M1142"/>
  <c r="AL1142"/>
  <c r="AM1142"/>
  <c r="AN1142"/>
  <c r="D1143"/>
  <c r="H1143"/>
  <c r="M1143"/>
  <c r="AL1143"/>
  <c r="AM1143"/>
  <c r="AN1143"/>
  <c r="D1144"/>
  <c r="H1144"/>
  <c r="M1144"/>
  <c r="AL1144"/>
  <c r="AM1144"/>
  <c r="AN1144"/>
  <c r="D1145"/>
  <c r="H1145"/>
  <c r="M1145"/>
  <c r="AL1145"/>
  <c r="AM1145"/>
  <c r="AN1145"/>
  <c r="D1146"/>
  <c r="H1146"/>
  <c r="M1146"/>
  <c r="AL1146"/>
  <c r="AM1146"/>
  <c r="AN1146"/>
  <c r="D1147"/>
  <c r="H1147"/>
  <c r="M1147"/>
  <c r="AL1147"/>
  <c r="AM1147"/>
  <c r="AN1147"/>
  <c r="D1148"/>
  <c r="H1148"/>
  <c r="M1148"/>
  <c r="AL1148"/>
  <c r="AM1148"/>
  <c r="AN1148"/>
  <c r="D1149"/>
  <c r="H1149"/>
  <c r="M1149"/>
  <c r="AL1149"/>
  <c r="AM1149"/>
  <c r="AN1149"/>
  <c r="D1150"/>
  <c r="H1150"/>
  <c r="M1150"/>
  <c r="AL1150"/>
  <c r="AM1150"/>
  <c r="AN1150"/>
  <c r="D1151"/>
  <c r="H1151"/>
  <c r="M1151"/>
  <c r="AL1151"/>
  <c r="AM1151"/>
  <c r="AN1151"/>
  <c r="D1152"/>
  <c r="H1152"/>
  <c r="M1152"/>
  <c r="AL1152"/>
  <c r="AM1152"/>
  <c r="AN1152"/>
  <c r="D1153"/>
  <c r="H1153"/>
  <c r="M1153"/>
  <c r="AL1153"/>
  <c r="AM1153"/>
  <c r="AN1153"/>
  <c r="D1154"/>
  <c r="H1154"/>
  <c r="M1154"/>
  <c r="AL1154"/>
  <c r="AM1154"/>
  <c r="AN1154"/>
  <c r="D1155"/>
  <c r="H1155"/>
  <c r="M1155"/>
  <c r="AL1155"/>
  <c r="AM1155"/>
  <c r="AN1155"/>
  <c r="D1156"/>
  <c r="H1156"/>
  <c r="M1156"/>
  <c r="AL1156"/>
  <c r="AM1156"/>
  <c r="AN1156"/>
  <c r="D1157"/>
  <c r="H1157"/>
  <c r="M1157"/>
  <c r="AL1157"/>
  <c r="AM1157"/>
  <c r="AN1157"/>
  <c r="D1158"/>
  <c r="H1158"/>
  <c r="M1158"/>
  <c r="AL1158"/>
  <c r="AM1158"/>
  <c r="AN1158"/>
  <c r="D1159"/>
  <c r="H1159"/>
  <c r="M1159"/>
  <c r="AL1159"/>
  <c r="AM1159"/>
  <c r="AN1159"/>
  <c r="D1160"/>
  <c r="H1160"/>
  <c r="M1160"/>
  <c r="AL1160"/>
  <c r="AM1160"/>
  <c r="AN1160"/>
  <c r="D1161"/>
  <c r="H1161"/>
  <c r="M1161"/>
  <c r="AL1161"/>
  <c r="AM1161"/>
  <c r="AN1161"/>
  <c r="D1162"/>
  <c r="H1162"/>
  <c r="M1162"/>
  <c r="AL1162"/>
  <c r="AM1162"/>
  <c r="AN1162"/>
  <c r="D1163"/>
  <c r="H1163"/>
  <c r="M1163"/>
  <c r="AL1163"/>
  <c r="AM1163"/>
  <c r="AN1163"/>
  <c r="D1164"/>
  <c r="H1164"/>
  <c r="M1164"/>
  <c r="AL1164"/>
  <c r="AM1164"/>
  <c r="AN1164"/>
  <c r="D1165"/>
  <c r="H1165"/>
  <c r="M1165"/>
  <c r="AL1165"/>
  <c r="AM1165"/>
  <c r="AN1165"/>
  <c r="D1166"/>
  <c r="H1166"/>
  <c r="M1166"/>
  <c r="AL1166"/>
  <c r="AM1166"/>
  <c r="AN1166"/>
  <c r="D1167"/>
  <c r="H1167"/>
  <c r="M1167"/>
  <c r="AL1167"/>
  <c r="AM1167"/>
  <c r="AN1167"/>
  <c r="D1168"/>
  <c r="H1168"/>
  <c r="M1168"/>
  <c r="AL1168"/>
  <c r="AM1168"/>
  <c r="AN1168"/>
  <c r="D1169"/>
  <c r="H1169"/>
  <c r="M1169"/>
  <c r="AL1169"/>
  <c r="AM1169"/>
  <c r="AN1169"/>
  <c r="D1170"/>
  <c r="H1170"/>
  <c r="M1170"/>
  <c r="AL1170"/>
  <c r="AM1170"/>
  <c r="AN1170"/>
  <c r="D1171"/>
  <c r="H1171"/>
  <c r="M1171"/>
  <c r="AL1171"/>
  <c r="AM1171"/>
  <c r="AN1171"/>
  <c r="D1172"/>
  <c r="H1172"/>
  <c r="M1172"/>
  <c r="AL1172"/>
  <c r="AM1172"/>
  <c r="AN1172"/>
  <c r="D1173"/>
  <c r="H1173"/>
  <c r="M1173"/>
  <c r="AL1173"/>
  <c r="AM1173"/>
  <c r="AN1173"/>
  <c r="D1174"/>
  <c r="H1174"/>
  <c r="M1174"/>
  <c r="AL1174"/>
  <c r="AM1174"/>
  <c r="AN1174"/>
  <c r="D1175"/>
  <c r="H1175"/>
  <c r="M1175"/>
  <c r="AL1175"/>
  <c r="AM1175"/>
  <c r="AN1175"/>
  <c r="D1176"/>
  <c r="H1176"/>
  <c r="M1176"/>
  <c r="AL1176"/>
  <c r="AM1176"/>
  <c r="AN1176"/>
  <c r="D1177"/>
  <c r="H1177"/>
  <c r="M1177"/>
  <c r="AL1177"/>
  <c r="AM1177"/>
  <c r="AN1177"/>
  <c r="D1178"/>
  <c r="H1178"/>
  <c r="M1178"/>
  <c r="AL1178"/>
  <c r="AM1178"/>
  <c r="AN1178"/>
  <c r="D1179"/>
  <c r="H1179"/>
  <c r="M1179"/>
  <c r="AL1179"/>
  <c r="AM1179"/>
  <c r="AN1179"/>
  <c r="D1180"/>
  <c r="H1180"/>
  <c r="M1180"/>
  <c r="AL1180"/>
  <c r="AM1180"/>
  <c r="AN1180"/>
  <c r="D1181"/>
  <c r="H1181"/>
  <c r="M1181"/>
  <c r="AL1181"/>
  <c r="AM1181"/>
  <c r="AN1181"/>
  <c r="D1182"/>
  <c r="H1182"/>
  <c r="M1182"/>
  <c r="AL1182"/>
  <c r="AM1182"/>
  <c r="AN1182"/>
  <c r="D1183"/>
  <c r="H1183"/>
  <c r="M1183"/>
  <c r="AL1183"/>
  <c r="AM1183"/>
  <c r="AN1183"/>
  <c r="D1184"/>
  <c r="H1184"/>
  <c r="M1184"/>
  <c r="AL1184"/>
  <c r="AM1184"/>
  <c r="AN1184"/>
  <c r="D1185"/>
  <c r="H1185"/>
  <c r="M1185"/>
  <c r="AL1185"/>
  <c r="AM1185"/>
  <c r="AN1185"/>
  <c r="D1186"/>
  <c r="H1186"/>
  <c r="M1186"/>
  <c r="AL1186"/>
  <c r="AM1186"/>
  <c r="AN1186"/>
  <c r="D1187"/>
  <c r="H1187"/>
  <c r="M1187"/>
  <c r="AL1187"/>
  <c r="AM1187"/>
  <c r="AN1187"/>
  <c r="D1188"/>
  <c r="H1188"/>
  <c r="M1188"/>
  <c r="AL1188"/>
  <c r="AM1188"/>
  <c r="AN1188"/>
  <c r="D1189"/>
  <c r="H1189"/>
  <c r="M1189"/>
  <c r="AL1189"/>
  <c r="AM1189"/>
  <c r="AN1189"/>
  <c r="D1190"/>
  <c r="H1190"/>
  <c r="M1190"/>
  <c r="AL1190"/>
  <c r="AM1190"/>
  <c r="AN1190"/>
  <c r="D1191"/>
  <c r="H1191"/>
  <c r="M1191"/>
  <c r="AL1191"/>
  <c r="AM1191"/>
  <c r="AN1191"/>
  <c r="D1192"/>
  <c r="H1192"/>
  <c r="M1192"/>
  <c r="AL1192"/>
  <c r="AM1192"/>
  <c r="AN1192"/>
  <c r="D1193"/>
  <c r="H1193"/>
  <c r="M1193"/>
  <c r="AL1193"/>
  <c r="AM1193"/>
  <c r="AN1193"/>
  <c r="D1194"/>
  <c r="H1194"/>
  <c r="M1194"/>
  <c r="AL1194"/>
  <c r="AM1194"/>
  <c r="AN1194"/>
  <c r="D1195"/>
  <c r="H1195"/>
  <c r="M1195"/>
  <c r="AL1195"/>
  <c r="AM1195"/>
  <c r="AN1195"/>
  <c r="D1196"/>
  <c r="H1196"/>
  <c r="M1196"/>
  <c r="AL1196"/>
  <c r="AM1196"/>
  <c r="AN1196"/>
  <c r="D1197"/>
  <c r="H1197"/>
  <c r="M1197"/>
  <c r="AL1197"/>
  <c r="AM1197"/>
  <c r="AN1197"/>
  <c r="D1198"/>
  <c r="H1198"/>
  <c r="M1198"/>
  <c r="AL1198"/>
  <c r="AM1198"/>
  <c r="AN1198"/>
  <c r="D1199"/>
  <c r="H1199"/>
  <c r="M1199"/>
  <c r="AL1199"/>
  <c r="AM1199"/>
  <c r="AN1199"/>
  <c r="D1200"/>
  <c r="H1200"/>
  <c r="M1200"/>
  <c r="AL1200"/>
  <c r="AM1200"/>
  <c r="AN1200"/>
  <c r="D1201"/>
  <c r="H1201"/>
  <c r="M1201"/>
  <c r="AL1201"/>
  <c r="AM1201"/>
  <c r="AN1201"/>
  <c r="D1202"/>
  <c r="H1202"/>
  <c r="M1202"/>
  <c r="AL1202"/>
  <c r="AM1202"/>
  <c r="AN1202"/>
  <c r="D1203"/>
  <c r="H1203"/>
  <c r="M1203"/>
  <c r="AL1203"/>
  <c r="AM1203"/>
  <c r="AN1203"/>
  <c r="D1204"/>
  <c r="H1204"/>
  <c r="M1204"/>
  <c r="AL1204"/>
  <c r="AM1204"/>
  <c r="AN1204"/>
  <c r="D1205"/>
  <c r="H1205"/>
  <c r="M1205"/>
  <c r="AL1205"/>
  <c r="AM1205"/>
  <c r="AN1205"/>
  <c r="D1206"/>
  <c r="H1206"/>
  <c r="M1206"/>
  <c r="AL1206"/>
  <c r="AM1206"/>
  <c r="AN1206"/>
  <c r="D1207"/>
  <c r="H1207"/>
  <c r="M1207"/>
  <c r="AL1207"/>
  <c r="AM1207"/>
  <c r="AN1207"/>
  <c r="D1208"/>
  <c r="H1208"/>
  <c r="M1208"/>
  <c r="AL1208"/>
  <c r="AM1208"/>
  <c r="AN1208"/>
  <c r="D1209"/>
  <c r="H1209"/>
  <c r="M1209"/>
  <c r="AL1209"/>
  <c r="AM1209"/>
  <c r="AN1209"/>
  <c r="D1210"/>
  <c r="H1210"/>
  <c r="M1210"/>
  <c r="AL1210"/>
  <c r="AM1210"/>
  <c r="AN1210"/>
  <c r="D1211"/>
  <c r="H1211"/>
  <c r="M1211"/>
  <c r="AL1211"/>
  <c r="AM1211"/>
  <c r="AN1211"/>
  <c r="D1212"/>
  <c r="H1212"/>
  <c r="M1212"/>
  <c r="AL1212"/>
  <c r="AM1212"/>
  <c r="AN1212"/>
  <c r="D1213"/>
  <c r="H1213"/>
  <c r="M1213"/>
  <c r="AL1213"/>
  <c r="AM1213"/>
  <c r="AN1213"/>
  <c r="D1214"/>
  <c r="H1214"/>
  <c r="M1214"/>
  <c r="AL1214"/>
  <c r="AM1214"/>
  <c r="AN1214"/>
  <c r="D1215"/>
  <c r="H1215"/>
  <c r="M1215"/>
  <c r="AL1215"/>
  <c r="AM1215"/>
  <c r="AN1215"/>
  <c r="D1216"/>
  <c r="H1216"/>
  <c r="M1216"/>
  <c r="AL1216"/>
  <c r="AM1216"/>
  <c r="AN1216"/>
  <c r="D1217"/>
  <c r="H1217"/>
  <c r="M1217"/>
  <c r="AL1217"/>
  <c r="AM1217"/>
  <c r="AN1217"/>
  <c r="D1218"/>
  <c r="H1218"/>
  <c r="M1218"/>
  <c r="AL1218"/>
  <c r="AM1218"/>
  <c r="AN1218"/>
  <c r="D1219"/>
  <c r="H1219"/>
  <c r="M1219"/>
  <c r="AL1219"/>
  <c r="AM1219"/>
  <c r="AN1219"/>
  <c r="D1220"/>
  <c r="H1220"/>
  <c r="M1220"/>
  <c r="AL1220"/>
  <c r="AM1220"/>
  <c r="AN1220"/>
  <c r="D1221"/>
  <c r="H1221"/>
  <c r="M1221"/>
  <c r="AL1221"/>
  <c r="AM1221"/>
  <c r="AN1221"/>
  <c r="D1222"/>
  <c r="H1222"/>
  <c r="M1222"/>
  <c r="AL1222"/>
  <c r="AM1222"/>
  <c r="AN1222"/>
  <c r="D1223"/>
  <c r="H1223"/>
  <c r="M1223"/>
  <c r="AL1223"/>
  <c r="AM1223"/>
  <c r="AN1223"/>
  <c r="D1224"/>
  <c r="H1224"/>
  <c r="M1224"/>
  <c r="AL1224"/>
  <c r="AM1224"/>
  <c r="AN1224"/>
  <c r="D1225"/>
  <c r="H1225"/>
  <c r="M1225"/>
  <c r="AL1225"/>
  <c r="AM1225"/>
  <c r="AN1225"/>
  <c r="D1226"/>
  <c r="H1226"/>
  <c r="M1226"/>
  <c r="AL1226"/>
  <c r="AM1226"/>
  <c r="AN1226"/>
  <c r="D1227"/>
  <c r="H1227"/>
  <c r="M1227"/>
  <c r="AL1227"/>
  <c r="AM1227"/>
  <c r="AN1227"/>
  <c r="D1228"/>
  <c r="H1228"/>
  <c r="M1228"/>
  <c r="AL1228"/>
  <c r="AM1228"/>
  <c r="AN1228"/>
  <c r="D1229"/>
  <c r="H1229"/>
  <c r="M1229"/>
  <c r="AL1229"/>
  <c r="AM1229"/>
  <c r="AN1229"/>
  <c r="D1230"/>
  <c r="H1230"/>
  <c r="M1230"/>
  <c r="AL1230"/>
  <c r="AM1230"/>
  <c r="AN1230"/>
  <c r="D1231"/>
  <c r="H1231"/>
  <c r="M1231"/>
  <c r="AL1231"/>
  <c r="AM1231"/>
  <c r="AN1231"/>
  <c r="D1232"/>
  <c r="H1232"/>
  <c r="M1232"/>
  <c r="AL1232"/>
  <c r="AM1232"/>
  <c r="AN1232"/>
  <c r="D1233"/>
  <c r="H1233"/>
  <c r="M1233"/>
  <c r="AL1233"/>
  <c r="AM1233"/>
  <c r="AN1233"/>
  <c r="D1234"/>
  <c r="H1234"/>
  <c r="M1234"/>
  <c r="AL1234"/>
  <c r="AM1234"/>
  <c r="AN1234"/>
  <c r="D1235"/>
  <c r="H1235"/>
  <c r="M1235"/>
  <c r="AL1235"/>
  <c r="AM1235"/>
  <c r="AN1235"/>
  <c r="D1236"/>
  <c r="H1236"/>
  <c r="M1236"/>
  <c r="AL1236"/>
  <c r="AM1236"/>
  <c r="AN1236"/>
  <c r="D1237"/>
  <c r="H1237"/>
  <c r="M1237"/>
  <c r="AL1237"/>
  <c r="AM1237"/>
  <c r="AN1237"/>
  <c r="D1238"/>
  <c r="H1238"/>
  <c r="M1238"/>
  <c r="AL1238"/>
  <c r="AM1238"/>
  <c r="AN1238"/>
  <c r="D1239"/>
  <c r="H1239"/>
  <c r="M1239"/>
  <c r="AL1239"/>
  <c r="AM1239"/>
  <c r="AN1239"/>
  <c r="D1240"/>
  <c r="H1240"/>
  <c r="M1240"/>
  <c r="AL1240"/>
  <c r="AM1240"/>
  <c r="AN1240"/>
  <c r="D1241"/>
  <c r="H1241"/>
  <c r="M1241"/>
  <c r="AL1241"/>
  <c r="AM1241"/>
  <c r="AN1241"/>
  <c r="D1242"/>
  <c r="H1242"/>
  <c r="M1242"/>
  <c r="AL1242"/>
  <c r="AM1242"/>
  <c r="AN1242"/>
  <c r="D1243"/>
  <c r="H1243"/>
  <c r="M1243"/>
  <c r="AL1243"/>
  <c r="AM1243"/>
  <c r="AN1243"/>
  <c r="D1244"/>
  <c r="H1244"/>
  <c r="M1244"/>
  <c r="AL1244"/>
  <c r="AM1244"/>
  <c r="AN1244"/>
  <c r="D1245"/>
  <c r="H1245"/>
  <c r="M1245"/>
  <c r="AL1245"/>
  <c r="AM1245"/>
  <c r="AN1245"/>
  <c r="D1246"/>
  <c r="H1246"/>
  <c r="M1246"/>
  <c r="AL1246"/>
  <c r="AM1246"/>
  <c r="AN1246"/>
  <c r="D1247"/>
  <c r="H1247"/>
  <c r="M1247"/>
  <c r="AL1247"/>
  <c r="AM1247"/>
  <c r="AN1247"/>
  <c r="D1248"/>
  <c r="H1248"/>
  <c r="M1248"/>
  <c r="AL1248"/>
  <c r="AM1248"/>
  <c r="AN1248"/>
  <c r="D1249"/>
  <c r="H1249"/>
  <c r="M1249"/>
  <c r="AL1249"/>
  <c r="AM1249"/>
  <c r="AN1249"/>
  <c r="D1250"/>
  <c r="H1250"/>
  <c r="M1250"/>
  <c r="AL1250"/>
  <c r="AM1250"/>
  <c r="AN1250"/>
  <c r="D1251"/>
  <c r="H1251"/>
  <c r="M1251"/>
  <c r="AL1251"/>
  <c r="AM1251"/>
  <c r="AN1251"/>
  <c r="D1252"/>
  <c r="H1252"/>
  <c r="M1252"/>
  <c r="AL1252"/>
  <c r="AM1252"/>
  <c r="AN1252"/>
  <c r="D1253"/>
  <c r="H1253"/>
  <c r="M1253"/>
  <c r="AL1253"/>
  <c r="AM1253"/>
  <c r="AN1253"/>
  <c r="D1254"/>
  <c r="H1254"/>
  <c r="M1254"/>
  <c r="AL1254"/>
  <c r="AM1254"/>
  <c r="AN1254"/>
  <c r="D1255"/>
  <c r="H1255"/>
  <c r="M1255"/>
  <c r="AL1255"/>
  <c r="AM1255"/>
  <c r="AN1255"/>
  <c r="D1256"/>
  <c r="H1256"/>
  <c r="M1256"/>
  <c r="AL1256"/>
  <c r="AM1256"/>
  <c r="AN1256"/>
  <c r="D1257"/>
  <c r="H1257"/>
  <c r="M1257"/>
  <c r="AL1257"/>
  <c r="AM1257"/>
  <c r="AN1257"/>
  <c r="D1258"/>
  <c r="H1258"/>
  <c r="M1258"/>
  <c r="AL1258"/>
  <c r="AM1258"/>
  <c r="AN1258"/>
  <c r="D1259"/>
  <c r="H1259"/>
  <c r="M1259"/>
  <c r="AL1259"/>
  <c r="AM1259"/>
  <c r="AN1259"/>
  <c r="D1260"/>
  <c r="H1260"/>
  <c r="M1260"/>
  <c r="AL1260"/>
  <c r="AM1260"/>
  <c r="AN1260"/>
  <c r="D1261"/>
  <c r="H1261"/>
  <c r="M1261"/>
  <c r="AL1261"/>
  <c r="AM1261"/>
  <c r="AN1261"/>
  <c r="D1262"/>
  <c r="H1262"/>
  <c r="M1262"/>
  <c r="AL1262"/>
  <c r="AM1262"/>
  <c r="AN1262"/>
  <c r="D1263"/>
  <c r="H1263"/>
  <c r="M1263"/>
  <c r="AL1263"/>
  <c r="AM1263"/>
  <c r="AN1263"/>
  <c r="D1264"/>
  <c r="H1264"/>
  <c r="M1264"/>
  <c r="AL1264"/>
  <c r="AM1264"/>
  <c r="AN1264"/>
  <c r="D1265"/>
  <c r="H1265"/>
  <c r="M1265"/>
  <c r="AL1265"/>
  <c r="AM1265"/>
  <c r="AN1265"/>
  <c r="D1266"/>
  <c r="H1266"/>
  <c r="M1266"/>
  <c r="AL1266"/>
  <c r="AM1266"/>
  <c r="AN1266"/>
  <c r="D1267"/>
  <c r="H1267"/>
  <c r="M1267"/>
  <c r="AL1267"/>
  <c r="AM1267"/>
  <c r="AN1267"/>
  <c r="D1268"/>
  <c r="H1268"/>
  <c r="M1268"/>
  <c r="AL1268"/>
  <c r="AM1268"/>
  <c r="AN1268"/>
  <c r="D1269"/>
  <c r="H1269"/>
  <c r="M1269"/>
  <c r="AL1269"/>
  <c r="AM1269"/>
  <c r="AN1269"/>
  <c r="D1270"/>
  <c r="H1270"/>
  <c r="M1270"/>
  <c r="AL1270"/>
  <c r="AM1270"/>
  <c r="AN1270"/>
  <c r="D1271"/>
  <c r="H1271"/>
  <c r="M1271"/>
  <c r="AL1271"/>
  <c r="AM1271"/>
  <c r="AN1271"/>
  <c r="D1272"/>
  <c r="H1272"/>
  <c r="M1272"/>
  <c r="AL1272"/>
  <c r="AM1272"/>
  <c r="AN1272"/>
  <c r="D1273"/>
  <c r="H1273"/>
  <c r="M1273"/>
  <c r="AL1273"/>
  <c r="AM1273"/>
  <c r="AN1273"/>
  <c r="D1274"/>
  <c r="H1274"/>
  <c r="M1274"/>
  <c r="AL1274"/>
  <c r="AM1274"/>
  <c r="AN1274"/>
  <c r="D1275"/>
  <c r="H1275"/>
  <c r="M1275"/>
  <c r="AL1275"/>
  <c r="AM1275"/>
  <c r="AN1275"/>
  <c r="D1276"/>
  <c r="H1276"/>
  <c r="M1276"/>
  <c r="AL1276"/>
  <c r="AM1276"/>
  <c r="AN1276"/>
  <c r="D1277"/>
  <c r="H1277"/>
  <c r="M1277"/>
  <c r="AL1277"/>
  <c r="AM1277"/>
  <c r="AN1277"/>
  <c r="D1278"/>
  <c r="H1278"/>
  <c r="M1278"/>
  <c r="AL1278"/>
  <c r="AM1278"/>
  <c r="AN1278"/>
  <c r="D1279"/>
  <c r="H1279"/>
  <c r="M1279"/>
  <c r="AL1279"/>
  <c r="AM1279"/>
  <c r="AN1279"/>
  <c r="D1280"/>
  <c r="H1280"/>
  <c r="M1280"/>
  <c r="AL1280"/>
  <c r="AM1280"/>
  <c r="AN1280"/>
  <c r="D1281"/>
  <c r="H1281"/>
  <c r="M1281"/>
  <c r="AL1281"/>
  <c r="AM1281"/>
  <c r="AN1281"/>
  <c r="D1282"/>
  <c r="H1282"/>
  <c r="M1282"/>
  <c r="AL1282"/>
  <c r="AM1282"/>
  <c r="AN1282"/>
  <c r="D1283"/>
  <c r="H1283"/>
  <c r="M1283"/>
  <c r="AL1283"/>
  <c r="AM1283"/>
  <c r="AN1283"/>
  <c r="D1284"/>
  <c r="H1284"/>
  <c r="M1284"/>
  <c r="AL1284"/>
  <c r="AM1284"/>
  <c r="AN1284"/>
  <c r="D1285"/>
  <c r="H1285"/>
  <c r="M1285"/>
  <c r="AL1285"/>
  <c r="AM1285"/>
  <c r="AN1285"/>
  <c r="D1286"/>
  <c r="H1286"/>
  <c r="M1286"/>
  <c r="AL1286"/>
  <c r="AM1286"/>
  <c r="AN1286"/>
  <c r="D1287"/>
  <c r="H1287"/>
  <c r="M1287"/>
  <c r="AL1287"/>
  <c r="AM1287"/>
  <c r="AN1287"/>
  <c r="D1288"/>
  <c r="H1288"/>
  <c r="M1288"/>
  <c r="AL1288"/>
  <c r="AM1288"/>
  <c r="AN1288"/>
  <c r="D1289"/>
  <c r="H1289"/>
  <c r="M1289"/>
  <c r="AL1289"/>
  <c r="AM1289"/>
  <c r="AN1289"/>
  <c r="D1290"/>
  <c r="H1290"/>
  <c r="M1290"/>
  <c r="AL1290"/>
  <c r="AM1290"/>
  <c r="AN1290"/>
  <c r="D1291"/>
  <c r="H1291"/>
  <c r="M1291"/>
  <c r="AL1291"/>
  <c r="AM1291"/>
  <c r="AN1291"/>
  <c r="D1292"/>
  <c r="H1292"/>
  <c r="M1292"/>
  <c r="AL1292"/>
  <c r="AM1292"/>
  <c r="AN1292"/>
  <c r="D1293"/>
  <c r="H1293"/>
  <c r="M1293"/>
  <c r="AL1293"/>
  <c r="AM1293"/>
  <c r="AN1293"/>
  <c r="D1294"/>
  <c r="H1294"/>
  <c r="M1294"/>
  <c r="AL1294"/>
  <c r="AM1294"/>
  <c r="AN1294"/>
  <c r="D1295"/>
  <c r="H1295"/>
  <c r="M1295"/>
  <c r="AL1295"/>
  <c r="AM1295"/>
  <c r="AN1295"/>
  <c r="D1296"/>
  <c r="H1296"/>
  <c r="M1296"/>
  <c r="AL1296"/>
  <c r="AM1296"/>
  <c r="AN1296"/>
  <c r="D1297"/>
  <c r="H1297"/>
  <c r="M1297"/>
  <c r="AL1297"/>
  <c r="AM1297"/>
  <c r="AN1297"/>
  <c r="D1298"/>
  <c r="H1298"/>
  <c r="M1298"/>
  <c r="AL1298"/>
  <c r="AM1298"/>
  <c r="AN1298"/>
  <c r="D1299"/>
  <c r="H1299"/>
  <c r="M1299"/>
  <c r="AL1299"/>
  <c r="AM1299"/>
  <c r="AN1299"/>
  <c r="D1300"/>
  <c r="H1300"/>
  <c r="M1300"/>
  <c r="AL1300"/>
  <c r="AM1300"/>
  <c r="AN1300"/>
  <c r="D1301"/>
  <c r="H1301"/>
  <c r="M1301"/>
  <c r="AL1301"/>
  <c r="AM1301"/>
  <c r="AN1301"/>
  <c r="D1302"/>
  <c r="H1302"/>
  <c r="M1302"/>
  <c r="AL1302"/>
  <c r="AM1302"/>
  <c r="AN1302"/>
  <c r="D1303"/>
  <c r="H1303"/>
  <c r="M1303"/>
  <c r="AL1303"/>
  <c r="AM1303"/>
  <c r="AN1303"/>
  <c r="D1304"/>
  <c r="H1304"/>
  <c r="M1304"/>
  <c r="AL1304"/>
  <c r="AM1304"/>
  <c r="AN1304"/>
  <c r="D1305"/>
  <c r="H1305"/>
  <c r="M1305"/>
  <c r="AL1305"/>
  <c r="AM1305"/>
  <c r="AN1305"/>
  <c r="D1306"/>
  <c r="H1306"/>
  <c r="M1306"/>
  <c r="AL1306"/>
  <c r="AM1306"/>
  <c r="AN1306"/>
  <c r="D1307"/>
  <c r="H1307"/>
  <c r="M1307"/>
  <c r="AL1307"/>
  <c r="AM1307"/>
  <c r="AN1307"/>
  <c r="D1308"/>
  <c r="H1308"/>
  <c r="M1308"/>
  <c r="AL1308"/>
  <c r="AM1308"/>
  <c r="AN1308"/>
  <c r="D1309"/>
  <c r="H1309"/>
  <c r="M1309"/>
  <c r="AL1309"/>
  <c r="AM1309"/>
  <c r="AN1309"/>
  <c r="D1310"/>
  <c r="H1310"/>
  <c r="M1310"/>
  <c r="AL1310"/>
  <c r="AM1310"/>
  <c r="AN1310"/>
  <c r="D1311"/>
  <c r="H1311"/>
  <c r="M1311"/>
  <c r="AL1311"/>
  <c r="AM1311"/>
  <c r="AN1311"/>
  <c r="D1312"/>
  <c r="H1312"/>
  <c r="M1312"/>
  <c r="AL1312"/>
  <c r="AM1312"/>
  <c r="AN1312"/>
  <c r="D1313"/>
  <c r="H1313"/>
  <c r="M1313"/>
  <c r="AL1313"/>
  <c r="AM1313"/>
  <c r="AN1313"/>
  <c r="D1314"/>
  <c r="H1314"/>
  <c r="M1314"/>
  <c r="AL1314"/>
  <c r="AM1314"/>
  <c r="AN1314"/>
  <c r="D1315"/>
  <c r="H1315"/>
  <c r="M1315"/>
  <c r="AL1315"/>
  <c r="AM1315"/>
  <c r="AN1315"/>
  <c r="D1316"/>
  <c r="H1316"/>
  <c r="M1316"/>
  <c r="AL1316"/>
  <c r="AM1316"/>
  <c r="AN1316"/>
  <c r="D1317"/>
  <c r="H1317"/>
  <c r="M1317"/>
  <c r="AL1317"/>
  <c r="AM1317"/>
  <c r="AN1317"/>
  <c r="D1318"/>
  <c r="H1318"/>
  <c r="M1318"/>
  <c r="AL1318"/>
  <c r="AM1318"/>
  <c r="AN1318"/>
  <c r="D1319"/>
  <c r="H1319"/>
  <c r="M1319"/>
  <c r="AL1319"/>
  <c r="AM1319"/>
  <c r="AN1319"/>
  <c r="D1320"/>
  <c r="H1320"/>
  <c r="M1320"/>
  <c r="AL1320"/>
  <c r="AM1320"/>
  <c r="AN1320"/>
  <c r="D1321"/>
  <c r="H1321"/>
  <c r="M1321"/>
  <c r="AL1321"/>
  <c r="AM1321"/>
  <c r="AN1321"/>
  <c r="D1322"/>
  <c r="H1322"/>
  <c r="M1322"/>
  <c r="AL1322"/>
  <c r="AM1322"/>
  <c r="AN1322"/>
  <c r="D1323"/>
  <c r="H1323"/>
  <c r="M1323"/>
  <c r="AL1323"/>
  <c r="AM1323"/>
  <c r="AN1323"/>
  <c r="D1324"/>
  <c r="H1324"/>
  <c r="M1324"/>
  <c r="AL1324"/>
  <c r="AM1324"/>
  <c r="AN1324"/>
  <c r="D1325"/>
  <c r="H1325"/>
  <c r="M1325"/>
  <c r="AL1325"/>
  <c r="AM1325"/>
  <c r="AN1325"/>
  <c r="D1326"/>
  <c r="H1326"/>
  <c r="M1326"/>
  <c r="AL1326"/>
  <c r="AM1326"/>
  <c r="AN1326"/>
  <c r="D1327"/>
  <c r="H1327"/>
  <c r="M1327"/>
  <c r="AL1327"/>
  <c r="AM1327"/>
  <c r="AN1327"/>
  <c r="D1328"/>
  <c r="H1328"/>
  <c r="M1328"/>
  <c r="AL1328"/>
  <c r="AM1328"/>
  <c r="AN1328"/>
  <c r="D1329"/>
  <c r="H1329"/>
  <c r="M1329"/>
  <c r="AL1329"/>
  <c r="AM1329"/>
  <c r="AN1329"/>
  <c r="D1330"/>
  <c r="H1330"/>
  <c r="M1330"/>
  <c r="AL1330"/>
  <c r="AM1330"/>
  <c r="AN1330"/>
  <c r="D1331"/>
  <c r="H1331"/>
  <c r="M1331"/>
  <c r="AL1331"/>
  <c r="AM1331"/>
  <c r="AN1331"/>
  <c r="D1332"/>
  <c r="H1332"/>
  <c r="M1332"/>
  <c r="AL1332"/>
  <c r="AM1332"/>
  <c r="AN1332"/>
  <c r="D1333"/>
  <c r="H1333"/>
  <c r="M1333"/>
  <c r="AL1333"/>
  <c r="AM1333"/>
  <c r="AN1333"/>
  <c r="D1334"/>
  <c r="H1334"/>
  <c r="M1334"/>
  <c r="AL1334"/>
  <c r="AM1334"/>
  <c r="AN1334"/>
  <c r="D1335"/>
  <c r="H1335"/>
  <c r="M1335"/>
  <c r="AL1335"/>
  <c r="AM1335"/>
  <c r="AN1335"/>
  <c r="D1336"/>
  <c r="H1336"/>
  <c r="M1336"/>
  <c r="AL1336"/>
  <c r="AM1336"/>
  <c r="AN1336"/>
  <c r="D1337"/>
  <c r="H1337"/>
  <c r="M1337"/>
  <c r="AL1337"/>
  <c r="AM1337"/>
  <c r="AN1337"/>
  <c r="D1338"/>
  <c r="H1338"/>
  <c r="M1338"/>
  <c r="AL1338"/>
  <c r="AM1338"/>
  <c r="AN1338"/>
  <c r="D1339"/>
  <c r="H1339"/>
  <c r="M1339"/>
  <c r="AL1339"/>
  <c r="AM1339"/>
  <c r="AN1339"/>
  <c r="D1340"/>
  <c r="H1340"/>
  <c r="M1340"/>
  <c r="AL1340"/>
  <c r="AM1340"/>
  <c r="AN1340"/>
  <c r="D1341"/>
  <c r="H1341"/>
  <c r="M1341"/>
  <c r="AL1341"/>
  <c r="AM1341"/>
  <c r="AN1341"/>
  <c r="D1342"/>
  <c r="H1342"/>
  <c r="M1342"/>
  <c r="AL1342"/>
  <c r="AM1342"/>
  <c r="AN1342"/>
  <c r="D1343"/>
  <c r="H1343"/>
  <c r="M1343"/>
  <c r="AL1343"/>
  <c r="AM1343"/>
  <c r="AN1343"/>
  <c r="D1344"/>
  <c r="H1344"/>
  <c r="M1344"/>
  <c r="AL1344"/>
  <c r="AM1344"/>
  <c r="AN1344"/>
  <c r="D1345"/>
  <c r="H1345"/>
  <c r="M1345"/>
  <c r="AL1345"/>
  <c r="AM1345"/>
  <c r="AN1345"/>
  <c r="D1346"/>
  <c r="H1346"/>
  <c r="M1346"/>
  <c r="AL1346"/>
  <c r="AM1346"/>
  <c r="AN1346"/>
  <c r="D1347"/>
  <c r="H1347"/>
  <c r="M1347"/>
  <c r="AL1347"/>
  <c r="AM1347"/>
  <c r="AN1347"/>
  <c r="D1348"/>
  <c r="H1348"/>
  <c r="M1348"/>
  <c r="AL1348"/>
  <c r="AM1348"/>
  <c r="AN1348"/>
  <c r="D1349"/>
  <c r="H1349"/>
  <c r="M1349"/>
  <c r="AL1349"/>
  <c r="AM1349"/>
  <c r="AN1349"/>
  <c r="D1350"/>
  <c r="H1350"/>
  <c r="M1350"/>
  <c r="AL1350"/>
  <c r="AM1350"/>
  <c r="AN1350"/>
  <c r="D1351"/>
  <c r="H1351"/>
  <c r="M1351"/>
  <c r="AL1351"/>
  <c r="AM1351"/>
  <c r="AN1351"/>
  <c r="D1352"/>
  <c r="H1352"/>
  <c r="M1352"/>
  <c r="AL1352"/>
  <c r="AM1352"/>
  <c r="AN1352"/>
  <c r="D1353"/>
  <c r="H1353"/>
  <c r="M1353"/>
  <c r="AL1353"/>
  <c r="AM1353"/>
  <c r="AN1353"/>
  <c r="D1354"/>
  <c r="H1354"/>
  <c r="M1354"/>
  <c r="AL1354"/>
  <c r="AM1354"/>
  <c r="AN1354"/>
  <c r="D1355"/>
  <c r="H1355"/>
  <c r="M1355"/>
  <c r="AL1355"/>
  <c r="AM1355"/>
  <c r="AN1355"/>
  <c r="D1356"/>
  <c r="H1356"/>
  <c r="M1356"/>
  <c r="AL1356"/>
  <c r="AM1356"/>
  <c r="AN1356"/>
  <c r="D1357"/>
  <c r="H1357"/>
  <c r="M1357"/>
  <c r="AL1357"/>
  <c r="AM1357"/>
  <c r="AN1357"/>
  <c r="D1358"/>
  <c r="H1358"/>
  <c r="M1358"/>
  <c r="AL1358"/>
  <c r="AM1358"/>
  <c r="AN1358"/>
  <c r="D1359"/>
  <c r="H1359"/>
  <c r="M1359"/>
  <c r="AL1359"/>
  <c r="AM1359"/>
  <c r="AN1359"/>
  <c r="D1360"/>
  <c r="H1360"/>
  <c r="M1360"/>
  <c r="AL1360"/>
  <c r="AM1360"/>
  <c r="AN1360"/>
  <c r="D1361"/>
  <c r="H1361"/>
  <c r="M1361"/>
  <c r="AL1361"/>
  <c r="AM1361"/>
  <c r="AN1361"/>
  <c r="D1362"/>
  <c r="H1362"/>
  <c r="M1362"/>
  <c r="AL1362"/>
  <c r="AM1362"/>
  <c r="AN1362"/>
  <c r="D1363"/>
  <c r="H1363"/>
  <c r="M1363"/>
  <c r="AL1363"/>
  <c r="AM1363"/>
  <c r="AN1363"/>
  <c r="D1364"/>
  <c r="H1364"/>
  <c r="M1364"/>
  <c r="AL1364"/>
  <c r="AM1364"/>
  <c r="AN1364"/>
  <c r="D1365"/>
  <c r="H1365"/>
  <c r="M1365"/>
  <c r="AL1365"/>
  <c r="AM1365"/>
  <c r="AN1365"/>
  <c r="D1366"/>
  <c r="H1366"/>
  <c r="M1366"/>
  <c r="AL1366"/>
  <c r="AM1366"/>
  <c r="AN1366"/>
  <c r="D1367"/>
  <c r="H1367"/>
  <c r="M1367"/>
  <c r="AL1367"/>
  <c r="AM1367"/>
  <c r="AN1367"/>
  <c r="D1368"/>
  <c r="H1368"/>
  <c r="M1368"/>
  <c r="AL1368"/>
  <c r="AM1368"/>
  <c r="AN1368"/>
  <c r="D1369"/>
  <c r="H1369"/>
  <c r="M1369"/>
  <c r="AL1369"/>
  <c r="AM1369"/>
  <c r="AN1369"/>
  <c r="D1370"/>
  <c r="H1370"/>
  <c r="M1370"/>
  <c r="AL1370"/>
  <c r="AM1370"/>
  <c r="AN1370"/>
  <c r="D1371"/>
  <c r="H1371"/>
  <c r="M1371"/>
  <c r="AL1371"/>
  <c r="AM1371"/>
  <c r="AN1371"/>
  <c r="D1372"/>
  <c r="H1372"/>
  <c r="M1372"/>
  <c r="AL1372"/>
  <c r="AM1372"/>
  <c r="AN1372"/>
  <c r="D1373"/>
  <c r="H1373"/>
  <c r="M1373"/>
  <c r="AL1373"/>
  <c r="AM1373"/>
  <c r="AN1373"/>
  <c r="D1374"/>
  <c r="H1374"/>
  <c r="M1374"/>
  <c r="AL1374"/>
  <c r="AM1374"/>
  <c r="AN1374"/>
  <c r="D1375"/>
  <c r="H1375"/>
  <c r="M1375"/>
  <c r="AL1375"/>
  <c r="AM1375"/>
  <c r="AN1375"/>
  <c r="D1376"/>
  <c r="H1376"/>
  <c r="M1376"/>
  <c r="AL1376"/>
  <c r="AM1376"/>
  <c r="AN1376"/>
  <c r="D1377"/>
  <c r="H1377"/>
  <c r="M1377"/>
  <c r="AL1377"/>
  <c r="AM1377"/>
  <c r="AN1377"/>
  <c r="D1378"/>
  <c r="H1378"/>
  <c r="M1378"/>
  <c r="AL1378"/>
  <c r="AM1378"/>
  <c r="AN1378"/>
  <c r="D1379"/>
  <c r="H1379"/>
  <c r="M1379"/>
  <c r="AL1379"/>
  <c r="AM1379"/>
  <c r="AN1379"/>
  <c r="D1380"/>
  <c r="H1380"/>
  <c r="M1380"/>
  <c r="AL1380"/>
  <c r="AM1380"/>
  <c r="AN1380"/>
  <c r="D1381"/>
  <c r="H1381"/>
  <c r="M1381"/>
  <c r="AL1381"/>
  <c r="AM1381"/>
  <c r="AN1381"/>
  <c r="D1382"/>
  <c r="H1382"/>
  <c r="M1382"/>
  <c r="AL1382"/>
  <c r="AM1382"/>
  <c r="AN1382"/>
  <c r="D1383"/>
  <c r="H1383"/>
  <c r="M1383"/>
  <c r="AL1383"/>
  <c r="AM1383"/>
  <c r="AN1383"/>
  <c r="D1384"/>
  <c r="H1384"/>
  <c r="M1384"/>
  <c r="AL1384"/>
  <c r="AM1384"/>
  <c r="AN1384"/>
  <c r="D1385"/>
  <c r="H1385"/>
  <c r="M1385"/>
  <c r="AL1385"/>
  <c r="AM1385"/>
  <c r="AN1385"/>
  <c r="D1386"/>
  <c r="H1386"/>
  <c r="M1386"/>
  <c r="AL1386"/>
  <c r="AM1386"/>
  <c r="AN1386"/>
  <c r="D1387"/>
  <c r="H1387"/>
  <c r="M1387"/>
  <c r="AL1387"/>
  <c r="AM1387"/>
  <c r="AN1387"/>
  <c r="D1388"/>
  <c r="H1388"/>
  <c r="M1388"/>
  <c r="AL1388"/>
  <c r="AM1388"/>
  <c r="AN1388"/>
  <c r="D1389"/>
  <c r="H1389"/>
  <c r="M1389"/>
  <c r="AL1389"/>
  <c r="AM1389"/>
  <c r="AN1389"/>
  <c r="D1390"/>
  <c r="H1390"/>
  <c r="M1390"/>
  <c r="AL1390"/>
  <c r="AM1390"/>
  <c r="AN1390"/>
  <c r="D1391"/>
  <c r="H1391"/>
  <c r="M1391"/>
  <c r="AL1391"/>
  <c r="AM1391"/>
  <c r="AN1391"/>
  <c r="D1392"/>
  <c r="H1392"/>
  <c r="M1392"/>
  <c r="AL1392"/>
  <c r="AM1392"/>
  <c r="AN1392"/>
  <c r="D1393"/>
  <c r="H1393"/>
  <c r="M1393"/>
  <c r="AL1393"/>
  <c r="AM1393"/>
  <c r="AN1393"/>
  <c r="D1394"/>
  <c r="H1394"/>
  <c r="M1394"/>
  <c r="AL1394"/>
  <c r="AM1394"/>
  <c r="AN1394"/>
  <c r="D1395"/>
  <c r="H1395"/>
  <c r="M1395"/>
  <c r="AL1395"/>
  <c r="AM1395"/>
  <c r="AN1395"/>
  <c r="D1396"/>
  <c r="H1396"/>
  <c r="M1396"/>
  <c r="AL1396"/>
  <c r="AM1396"/>
  <c r="AN1396"/>
  <c r="D1397"/>
  <c r="H1397"/>
  <c r="M1397"/>
  <c r="AL1397"/>
  <c r="AM1397"/>
  <c r="AN1397"/>
  <c r="D1398"/>
  <c r="H1398"/>
  <c r="M1398"/>
  <c r="AL1398"/>
  <c r="AM1398"/>
  <c r="AN1398"/>
  <c r="D1399"/>
  <c r="H1399"/>
  <c r="M1399"/>
  <c r="AL1399"/>
  <c r="AM1399"/>
  <c r="AN1399"/>
  <c r="D1400"/>
  <c r="H1400"/>
  <c r="M1400"/>
  <c r="AL1400"/>
  <c r="AM1400"/>
  <c r="AN1400"/>
  <c r="D1401"/>
  <c r="H1401"/>
  <c r="M1401"/>
  <c r="AL1401"/>
  <c r="AM1401"/>
  <c r="AN1401"/>
  <c r="D1402"/>
  <c r="H1402"/>
  <c r="M1402"/>
  <c r="AL1402"/>
  <c r="AM1402"/>
  <c r="AN1402"/>
  <c r="D1403"/>
  <c r="H1403"/>
  <c r="M1403"/>
  <c r="AL1403"/>
  <c r="AM1403"/>
  <c r="AN1403"/>
  <c r="D1404"/>
  <c r="H1404"/>
  <c r="M1404"/>
  <c r="AL1404"/>
  <c r="AM1404"/>
  <c r="AN1404"/>
  <c r="D1405"/>
  <c r="H1405"/>
  <c r="M1405"/>
  <c r="AL1405"/>
  <c r="AM1405"/>
  <c r="AN1405"/>
  <c r="D1406"/>
  <c r="H1406"/>
  <c r="M1406"/>
  <c r="AL1406"/>
  <c r="AM1406"/>
  <c r="AN1406"/>
  <c r="D1407"/>
  <c r="H1407"/>
  <c r="M1407"/>
  <c r="AL1407"/>
  <c r="AM1407"/>
  <c r="AN1407"/>
  <c r="D1408"/>
  <c r="H1408"/>
  <c r="M1408"/>
  <c r="AL1408"/>
  <c r="AM1408"/>
  <c r="AN1408"/>
  <c r="D1409"/>
  <c r="H1409"/>
  <c r="M1409"/>
  <c r="AL1409"/>
  <c r="AM1409"/>
  <c r="AN1409"/>
  <c r="D1410"/>
  <c r="H1410"/>
  <c r="M1410"/>
  <c r="AL1410"/>
  <c r="AM1410"/>
  <c r="AN1410"/>
  <c r="D1411"/>
  <c r="H1411"/>
  <c r="M1411"/>
  <c r="AL1411"/>
  <c r="AM1411"/>
  <c r="AN1411"/>
  <c r="D1412"/>
  <c r="H1412"/>
  <c r="M1412"/>
  <c r="AL1412"/>
  <c r="AM1412"/>
  <c r="AN1412"/>
  <c r="D1413"/>
  <c r="H1413"/>
  <c r="M1413"/>
  <c r="AL1413"/>
  <c r="AM1413"/>
  <c r="AN1413"/>
  <c r="D1414"/>
  <c r="H1414"/>
  <c r="M1414"/>
  <c r="AL1414"/>
  <c r="AM1414"/>
  <c r="AN1414"/>
  <c r="D1415"/>
  <c r="H1415"/>
  <c r="M1415"/>
  <c r="AL1415"/>
  <c r="AM1415"/>
  <c r="AN1415"/>
  <c r="D1416"/>
  <c r="H1416"/>
  <c r="M1416"/>
  <c r="AL1416"/>
  <c r="AM1416"/>
  <c r="AN1416"/>
  <c r="D1417"/>
  <c r="H1417"/>
  <c r="M1417"/>
  <c r="AL1417"/>
  <c r="AM1417"/>
  <c r="AN1417"/>
  <c r="D1418"/>
  <c r="H1418"/>
  <c r="M1418"/>
  <c r="AL1418"/>
  <c r="AM1418"/>
  <c r="AN1418"/>
  <c r="D1419"/>
  <c r="H1419"/>
  <c r="M1419"/>
  <c r="AL1419"/>
  <c r="AM1419"/>
  <c r="AN1419"/>
  <c r="D1420"/>
  <c r="H1420"/>
  <c r="M1420"/>
  <c r="AL1420"/>
  <c r="AM1420"/>
  <c r="AN1420"/>
  <c r="D1421"/>
  <c r="H1421"/>
  <c r="M1421"/>
  <c r="AL1421"/>
  <c r="AM1421"/>
  <c r="AN1421"/>
  <c r="D1422"/>
  <c r="H1422"/>
  <c r="M1422"/>
  <c r="AL1422"/>
  <c r="AM1422"/>
  <c r="AN1422"/>
  <c r="D1423"/>
  <c r="H1423"/>
  <c r="M1423"/>
  <c r="AL1423"/>
  <c r="AM1423"/>
  <c r="AN1423"/>
  <c r="D1424"/>
  <c r="H1424"/>
  <c r="M1424"/>
  <c r="AL1424"/>
  <c r="AM1424"/>
  <c r="AN1424"/>
  <c r="D1425"/>
  <c r="H1425"/>
  <c r="M1425"/>
  <c r="AL1425"/>
  <c r="AM1425"/>
  <c r="AN1425"/>
  <c r="D1426"/>
  <c r="H1426"/>
  <c r="M1426"/>
  <c r="AL1426"/>
  <c r="AM1426"/>
  <c r="AN1426"/>
  <c r="D1427"/>
  <c r="H1427"/>
  <c r="M1427"/>
  <c r="AL1427"/>
  <c r="AM1427"/>
  <c r="AN1427"/>
  <c r="D1428"/>
  <c r="H1428"/>
  <c r="M1428"/>
  <c r="AL1428"/>
  <c r="AM1428"/>
  <c r="AN1428"/>
  <c r="D1429"/>
  <c r="H1429"/>
  <c r="M1429"/>
  <c r="AL1429"/>
  <c r="AM1429"/>
  <c r="AN1429"/>
  <c r="D1430"/>
  <c r="H1430"/>
  <c r="M1430"/>
  <c r="AL1430"/>
  <c r="AM1430"/>
  <c r="AN1430"/>
  <c r="D1431"/>
  <c r="H1431"/>
  <c r="M1431"/>
  <c r="AL1431"/>
  <c r="AM1431"/>
  <c r="AN1431"/>
  <c r="D1432"/>
  <c r="H1432"/>
  <c r="M1432"/>
  <c r="AL1432"/>
  <c r="AM1432"/>
  <c r="AN1432"/>
  <c r="D1433"/>
  <c r="H1433"/>
  <c r="M1433"/>
  <c r="AL1433"/>
  <c r="AM1433"/>
  <c r="AN1433"/>
  <c r="D1434"/>
  <c r="H1434"/>
  <c r="M1434"/>
  <c r="AL1434"/>
  <c r="AM1434"/>
  <c r="AN1434"/>
  <c r="D1435"/>
  <c r="H1435"/>
  <c r="M1435"/>
  <c r="AL1435"/>
  <c r="AM1435"/>
  <c r="AN1435"/>
  <c r="D1436"/>
  <c r="H1436"/>
  <c r="M1436"/>
  <c r="AL1436"/>
  <c r="AM1436"/>
  <c r="AN1436"/>
  <c r="D1437"/>
  <c r="H1437"/>
  <c r="M1437"/>
  <c r="AL1437"/>
  <c r="AM1437"/>
  <c r="AN1437"/>
  <c r="D1438"/>
  <c r="H1438"/>
  <c r="M1438"/>
  <c r="AL1438"/>
  <c r="AM1438"/>
  <c r="AN1438"/>
  <c r="D1439"/>
  <c r="H1439"/>
  <c r="M1439"/>
  <c r="AL1439"/>
  <c r="AM1439"/>
  <c r="AN1439"/>
  <c r="D1440"/>
  <c r="H1440"/>
  <c r="M1440"/>
  <c r="AL1440"/>
  <c r="AM1440"/>
  <c r="AN1440"/>
  <c r="D1441"/>
  <c r="H1441"/>
  <c r="M1441"/>
  <c r="AL1441"/>
  <c r="AM1441"/>
  <c r="AN1441"/>
  <c r="D1442"/>
  <c r="H1442"/>
  <c r="M1442"/>
  <c r="AL1442"/>
  <c r="AM1442"/>
  <c r="AN1442"/>
  <c r="D1443"/>
  <c r="H1443"/>
  <c r="M1443"/>
  <c r="AL1443"/>
  <c r="AM1443"/>
  <c r="AN1443"/>
  <c r="D1444"/>
  <c r="H1444"/>
  <c r="M1444"/>
  <c r="AL1444"/>
  <c r="AM1444"/>
  <c r="AN1444"/>
  <c r="D1445"/>
  <c r="H1445"/>
  <c r="M1445"/>
  <c r="AL1445"/>
  <c r="AM1445"/>
  <c r="AN1445"/>
  <c r="D1446"/>
  <c r="H1446"/>
  <c r="M1446"/>
  <c r="AL1446"/>
  <c r="AM1446"/>
  <c r="AN1446"/>
  <c r="D1447"/>
  <c r="H1447"/>
  <c r="M1447"/>
  <c r="AL1447"/>
  <c r="AM1447"/>
  <c r="AN1447"/>
  <c r="D1448"/>
  <c r="H1448"/>
  <c r="M1448"/>
  <c r="AL1448"/>
  <c r="AM1448"/>
  <c r="AN1448"/>
  <c r="D1449"/>
  <c r="H1449"/>
  <c r="M1449"/>
  <c r="AL1449"/>
  <c r="AM1449"/>
  <c r="AN1449"/>
  <c r="D1450"/>
  <c r="H1450"/>
  <c r="M1450"/>
  <c r="AL1450"/>
  <c r="AM1450"/>
  <c r="AN1450"/>
  <c r="D1451"/>
  <c r="H1451"/>
  <c r="M1451"/>
  <c r="AL1451"/>
  <c r="AM1451"/>
  <c r="AN1451"/>
  <c r="D1452"/>
  <c r="H1452"/>
  <c r="M1452"/>
  <c r="AL1452"/>
  <c r="AM1452"/>
  <c r="AN1452"/>
  <c r="D1453"/>
  <c r="H1453"/>
  <c r="M1453"/>
  <c r="AL1453"/>
  <c r="AM1453"/>
  <c r="AN1453"/>
  <c r="D1454"/>
  <c r="H1454"/>
  <c r="M1454"/>
  <c r="AL1454"/>
  <c r="AM1454"/>
  <c r="AN1454"/>
  <c r="D1455"/>
  <c r="H1455"/>
  <c r="M1455"/>
  <c r="AL1455"/>
  <c r="AM1455"/>
  <c r="AN1455"/>
  <c r="D1456"/>
  <c r="H1456"/>
  <c r="M1456"/>
  <c r="AL1456"/>
  <c r="AM1456"/>
  <c r="AN1456"/>
  <c r="D1457"/>
  <c r="H1457"/>
  <c r="M1457"/>
  <c r="AL1457"/>
  <c r="AM1457"/>
  <c r="AN1457"/>
  <c r="D1458"/>
  <c r="H1458"/>
  <c r="M1458"/>
  <c r="AL1458"/>
  <c r="AM1458"/>
  <c r="AN1458"/>
  <c r="D1459"/>
  <c r="H1459"/>
  <c r="M1459"/>
  <c r="AL1459"/>
  <c r="AM1459"/>
  <c r="AN1459"/>
  <c r="D1460"/>
  <c r="H1460"/>
  <c r="M1460"/>
  <c r="AL1460"/>
  <c r="AM1460"/>
  <c r="AN1460"/>
  <c r="D1461"/>
  <c r="H1461"/>
  <c r="M1461"/>
  <c r="AL1461"/>
  <c r="AM1461"/>
  <c r="AN1461"/>
  <c r="D1462"/>
  <c r="H1462"/>
  <c r="M1462"/>
  <c r="AL1462"/>
  <c r="AM1462"/>
  <c r="AN1462"/>
  <c r="D1463"/>
  <c r="H1463"/>
  <c r="M1463"/>
  <c r="AL1463"/>
  <c r="AM1463"/>
  <c r="AN1463"/>
  <c r="D1464"/>
  <c r="H1464"/>
  <c r="M1464"/>
  <c r="AL1464"/>
  <c r="AM1464"/>
  <c r="AN1464"/>
  <c r="D1465"/>
  <c r="H1465"/>
  <c r="M1465"/>
  <c r="AL1465"/>
  <c r="AM1465"/>
  <c r="AN1465"/>
  <c r="D1466"/>
  <c r="H1466"/>
  <c r="M1466"/>
  <c r="AL1466"/>
  <c r="AM1466"/>
  <c r="AN1466"/>
  <c r="D1467"/>
  <c r="H1467"/>
  <c r="M1467"/>
  <c r="AL1467"/>
  <c r="AM1467"/>
  <c r="AN1467"/>
  <c r="D1468"/>
  <c r="H1468"/>
  <c r="M1468"/>
  <c r="AL1468"/>
  <c r="AM1468"/>
  <c r="AN1468"/>
  <c r="D1469"/>
  <c r="H1469"/>
  <c r="M1469"/>
  <c r="AL1469"/>
  <c r="AM1469"/>
  <c r="AN1469"/>
  <c r="D1470"/>
  <c r="H1470"/>
  <c r="M1470"/>
  <c r="AL1470"/>
  <c r="AM1470"/>
  <c r="AN1470"/>
  <c r="D1471"/>
  <c r="H1471"/>
  <c r="M1471"/>
  <c r="AL1471"/>
  <c r="AM1471"/>
  <c r="AN1471"/>
  <c r="D1472"/>
  <c r="H1472"/>
  <c r="M1472"/>
  <c r="AL1472"/>
  <c r="AM1472"/>
  <c r="AN1472"/>
  <c r="D1473"/>
  <c r="H1473"/>
  <c r="M1473"/>
  <c r="AL1473"/>
  <c r="AM1473"/>
  <c r="AN1473"/>
  <c r="D1474"/>
  <c r="H1474"/>
  <c r="M1474"/>
  <c r="AL1474"/>
  <c r="AM1474"/>
  <c r="AN1474"/>
  <c r="D1475"/>
  <c r="H1475"/>
  <c r="M1475"/>
  <c r="AL1475"/>
  <c r="AM1475"/>
  <c r="AN1475"/>
  <c r="D1476"/>
  <c r="H1476"/>
  <c r="M1476"/>
  <c r="AL1476"/>
  <c r="AM1476"/>
  <c r="AN1476"/>
  <c r="D1477"/>
  <c r="H1477"/>
  <c r="M1477"/>
  <c r="AL1477"/>
  <c r="AM1477"/>
  <c r="AN1477"/>
  <c r="D1478"/>
  <c r="H1478"/>
  <c r="M1478"/>
  <c r="AL1478"/>
  <c r="AM1478"/>
  <c r="AN1478"/>
  <c r="D1479"/>
  <c r="H1479"/>
  <c r="M1479"/>
  <c r="AL1479"/>
  <c r="AM1479"/>
  <c r="AN1479"/>
  <c r="D1480"/>
  <c r="H1480"/>
  <c r="M1480"/>
  <c r="AL1480"/>
  <c r="AM1480"/>
  <c r="AN1480"/>
  <c r="D1481"/>
  <c r="H1481"/>
  <c r="M1481"/>
  <c r="AL1481"/>
  <c r="AM1481"/>
  <c r="AN1481"/>
  <c r="D1482"/>
  <c r="H1482"/>
  <c r="M1482"/>
  <c r="AL1482"/>
  <c r="AM1482"/>
  <c r="AN1482"/>
  <c r="D1483"/>
  <c r="H1483"/>
  <c r="M1483"/>
  <c r="AL1483"/>
  <c r="AM1483"/>
  <c r="AN1483"/>
  <c r="D1484"/>
  <c r="H1484"/>
  <c r="M1484"/>
  <c r="AL1484"/>
  <c r="AM1484"/>
  <c r="AN1484"/>
  <c r="D1485"/>
  <c r="H1485"/>
  <c r="M1485"/>
  <c r="AL1485"/>
  <c r="AM1485"/>
  <c r="AN1485"/>
  <c r="D1486"/>
  <c r="H1486"/>
  <c r="M1486"/>
  <c r="AL1486"/>
  <c r="AM1486"/>
  <c r="AN1486"/>
  <c r="D1487"/>
  <c r="H1487"/>
  <c r="M1487"/>
  <c r="AL1487"/>
  <c r="AM1487"/>
  <c r="AN1487"/>
  <c r="D1488"/>
  <c r="H1488"/>
  <c r="M1488"/>
  <c r="AL1488"/>
  <c r="AM1488"/>
  <c r="AN1488"/>
  <c r="D1489"/>
  <c r="H1489"/>
  <c r="M1489"/>
  <c r="AL1489"/>
  <c r="AM1489"/>
  <c r="AN1489"/>
  <c r="D1490"/>
  <c r="H1490"/>
  <c r="M1490"/>
  <c r="AL1490"/>
  <c r="AM1490"/>
  <c r="AN1490"/>
  <c r="D1491"/>
  <c r="H1491"/>
  <c r="M1491"/>
  <c r="AL1491"/>
  <c r="AM1491"/>
  <c r="AN1491"/>
  <c r="D1492"/>
  <c r="H1492"/>
  <c r="M1492"/>
  <c r="AL1492"/>
  <c r="AM1492"/>
  <c r="AN1492"/>
  <c r="D1493"/>
  <c r="H1493"/>
  <c r="M1493"/>
  <c r="AL1493"/>
  <c r="AM1493"/>
  <c r="AN1493"/>
  <c r="D1494"/>
  <c r="H1494"/>
  <c r="M1494"/>
  <c r="AL1494"/>
  <c r="AM1494"/>
  <c r="AN1494"/>
  <c r="D1495"/>
  <c r="H1495"/>
  <c r="M1495"/>
  <c r="AL1495"/>
  <c r="AM1495"/>
  <c r="AN1495"/>
  <c r="D1496"/>
  <c r="H1496"/>
  <c r="M1496"/>
  <c r="AL1496"/>
  <c r="AM1496"/>
  <c r="AN1496"/>
  <c r="D1497"/>
  <c r="H1497"/>
  <c r="M1497"/>
  <c r="AL1497"/>
  <c r="AM1497"/>
  <c r="AN1497"/>
  <c r="D1498"/>
  <c r="H1498"/>
  <c r="M1498"/>
  <c r="AL1498"/>
  <c r="AM1498"/>
  <c r="AN1498"/>
  <c r="D1499"/>
  <c r="H1499"/>
  <c r="M1499"/>
  <c r="AL1499"/>
  <c r="AM1499"/>
  <c r="AN1499"/>
  <c r="D1500"/>
  <c r="H1500"/>
  <c r="M1500"/>
  <c r="AL1500"/>
  <c r="AM1500"/>
  <c r="AN1500"/>
  <c r="D1501"/>
  <c r="H1501"/>
  <c r="M1501"/>
  <c r="AL1501"/>
  <c r="AM1501"/>
  <c r="AN1501"/>
  <c r="D1502"/>
  <c r="H1502"/>
  <c r="M1502"/>
  <c r="AL1502"/>
  <c r="AM1502"/>
  <c r="AN1502"/>
  <c r="D1503"/>
  <c r="H1503"/>
  <c r="M1503"/>
  <c r="AL1503"/>
  <c r="AM1503"/>
  <c r="AN1503"/>
  <c r="D1504"/>
  <c r="H1504"/>
  <c r="M1504"/>
  <c r="AL1504"/>
  <c r="AM1504"/>
  <c r="AN1504"/>
  <c r="D1505"/>
  <c r="H1505"/>
  <c r="M1505"/>
  <c r="AL1505"/>
  <c r="AM1505"/>
  <c r="AN1505"/>
  <c r="D1506"/>
  <c r="H1506"/>
  <c r="M1506"/>
  <c r="AL1506"/>
  <c r="AM1506"/>
  <c r="AN1506"/>
  <c r="D1507"/>
  <c r="H1507"/>
  <c r="M1507"/>
  <c r="AL1507"/>
  <c r="AM1507"/>
  <c r="AN1507"/>
  <c r="D1508"/>
  <c r="H1508"/>
  <c r="M1508"/>
  <c r="AL1508"/>
  <c r="AM1508"/>
  <c r="AN1508"/>
  <c r="D1509"/>
  <c r="H1509"/>
  <c r="M1509"/>
  <c r="AL1509"/>
  <c r="AM1509"/>
  <c r="AN1509"/>
  <c r="D1510"/>
  <c r="H1510"/>
  <c r="M1510"/>
  <c r="AL1510"/>
  <c r="AM1510"/>
  <c r="AN1510"/>
  <c r="D1511"/>
  <c r="H1511"/>
  <c r="M1511"/>
  <c r="AL1511"/>
  <c r="AM1511"/>
  <c r="AN1511"/>
  <c r="D1512"/>
  <c r="H1512"/>
  <c r="M1512"/>
  <c r="AL1512"/>
  <c r="AM1512"/>
  <c r="AN1512"/>
  <c r="D1513"/>
  <c r="H1513"/>
  <c r="M1513"/>
  <c r="AL1513"/>
  <c r="AM1513"/>
  <c r="AN1513"/>
  <c r="D1514"/>
  <c r="H1514"/>
  <c r="M1514"/>
  <c r="AL1514"/>
  <c r="AM1514"/>
  <c r="AN1514"/>
  <c r="D1515"/>
  <c r="H1515"/>
  <c r="M1515"/>
  <c r="AL1515"/>
  <c r="AM1515"/>
  <c r="AN1515"/>
  <c r="D1516"/>
  <c r="H1516"/>
  <c r="M1516"/>
  <c r="AL1516"/>
  <c r="AM1516"/>
  <c r="AN1516"/>
  <c r="D1517"/>
  <c r="H1517"/>
  <c r="M1517"/>
  <c r="AL1517"/>
  <c r="AM1517"/>
  <c r="AN1517"/>
  <c r="D1518"/>
  <c r="H1518"/>
  <c r="M1518"/>
  <c r="AL1518"/>
  <c r="AM1518"/>
  <c r="AN1518"/>
  <c r="D1519"/>
  <c r="H1519"/>
  <c r="M1519"/>
  <c r="AL1519"/>
  <c r="AM1519"/>
  <c r="AN1519"/>
  <c r="D1520"/>
  <c r="H1520"/>
  <c r="M1520"/>
  <c r="AL1520"/>
  <c r="AM1520"/>
  <c r="AN1520"/>
  <c r="D1521"/>
  <c r="H1521"/>
  <c r="M1521"/>
  <c r="AL1521"/>
  <c r="AM1521"/>
  <c r="AN1521"/>
  <c r="D1522"/>
  <c r="H1522"/>
  <c r="M1522"/>
  <c r="AL1522"/>
  <c r="AM1522"/>
  <c r="AN1522"/>
  <c r="D1523"/>
  <c r="H1523"/>
  <c r="M1523"/>
  <c r="AL1523"/>
  <c r="AM1523"/>
  <c r="AN1523"/>
  <c r="D1524"/>
  <c r="H1524"/>
  <c r="M1524"/>
  <c r="AL1524"/>
  <c r="AM1524"/>
  <c r="AN1524"/>
  <c r="D1525"/>
  <c r="H1525"/>
  <c r="M1525"/>
  <c r="AL1525"/>
  <c r="AM1525"/>
  <c r="AN1525"/>
  <c r="D1526"/>
  <c r="H1526"/>
  <c r="M1526"/>
  <c r="AL1526"/>
  <c r="AM1526"/>
  <c r="AN1526"/>
  <c r="D1527"/>
  <c r="H1527"/>
  <c r="M1527"/>
  <c r="AL1527"/>
  <c r="AM1527"/>
  <c r="AN1527"/>
  <c r="D1528"/>
  <c r="H1528"/>
  <c r="M1528"/>
  <c r="AL1528"/>
  <c r="AM1528"/>
  <c r="AN1528"/>
  <c r="D1529"/>
  <c r="H1529"/>
  <c r="M1529"/>
  <c r="AL1529"/>
  <c r="AM1529"/>
  <c r="AN1529"/>
  <c r="D1530"/>
  <c r="H1530"/>
  <c r="M1530"/>
  <c r="AL1530"/>
  <c r="AM1530"/>
  <c r="AN1530"/>
  <c r="D1531"/>
  <c r="H1531"/>
  <c r="M1531"/>
  <c r="AL1531"/>
  <c r="AM1531"/>
  <c r="AN1531"/>
  <c r="D1532"/>
  <c r="H1532"/>
  <c r="M1532"/>
  <c r="AL1532"/>
  <c r="AM1532"/>
  <c r="AN1532"/>
  <c r="D1533"/>
  <c r="H1533"/>
  <c r="M1533"/>
  <c r="AL1533"/>
  <c r="AM1533"/>
  <c r="AN1533"/>
  <c r="D1534"/>
  <c r="H1534"/>
  <c r="M1534"/>
  <c r="AL1534"/>
  <c r="AM1534"/>
  <c r="AN1534"/>
  <c r="D1535"/>
  <c r="H1535"/>
  <c r="M1535"/>
  <c r="AL1535"/>
  <c r="AM1535"/>
  <c r="AN1535"/>
  <c r="D1536"/>
  <c r="H1536"/>
  <c r="M1536"/>
  <c r="AL1536"/>
  <c r="AM1536"/>
  <c r="AN1536"/>
  <c r="D1537"/>
  <c r="H1537"/>
  <c r="M1537"/>
  <c r="AL1537"/>
  <c r="AM1537"/>
  <c r="AN1537"/>
  <c r="D1538"/>
  <c r="H1538"/>
  <c r="M1538"/>
  <c r="AL1538"/>
  <c r="AM1538"/>
  <c r="AN1538"/>
  <c r="D1539"/>
  <c r="H1539"/>
  <c r="M1539"/>
  <c r="AL1539"/>
  <c r="AM1539"/>
  <c r="AN1539"/>
  <c r="D1540"/>
  <c r="H1540"/>
  <c r="M1540"/>
  <c r="AL1540"/>
  <c r="AM1540"/>
  <c r="AN1540"/>
  <c r="D1541"/>
  <c r="H1541"/>
  <c r="M1541"/>
  <c r="AL1541"/>
  <c r="AM1541"/>
  <c r="AN1541"/>
  <c r="D1542"/>
  <c r="H1542"/>
  <c r="M1542"/>
  <c r="AL1542"/>
  <c r="AM1542"/>
  <c r="AN1542"/>
  <c r="D1543"/>
  <c r="H1543"/>
  <c r="M1543"/>
  <c r="AL1543"/>
  <c r="AM1543"/>
  <c r="AN1543"/>
  <c r="D1544"/>
  <c r="H1544"/>
  <c r="M1544"/>
  <c r="AL1544"/>
  <c r="AM1544"/>
  <c r="AN1544"/>
  <c r="D1545"/>
  <c r="H1545"/>
  <c r="M1545"/>
  <c r="AL1545"/>
  <c r="AM1545"/>
  <c r="AN1545"/>
  <c r="D1546"/>
  <c r="H1546"/>
  <c r="M1546"/>
  <c r="AL1546"/>
  <c r="AM1546"/>
  <c r="AN1546"/>
  <c r="D1547"/>
  <c r="H1547"/>
  <c r="M1547"/>
  <c r="AL1547"/>
  <c r="AM1547"/>
  <c r="AN1547"/>
  <c r="D1548"/>
  <c r="H1548"/>
  <c r="M1548"/>
  <c r="AL1548"/>
  <c r="AM1548"/>
  <c r="AN1548"/>
  <c r="D1549"/>
  <c r="H1549"/>
  <c r="M1549"/>
  <c r="AL1549"/>
  <c r="AM1549"/>
  <c r="AN1549"/>
  <c r="D1550"/>
  <c r="H1550"/>
  <c r="M1550"/>
  <c r="AL1550"/>
  <c r="AM1550"/>
  <c r="AN1550"/>
  <c r="D1551"/>
  <c r="H1551"/>
  <c r="M1551"/>
  <c r="AL1551"/>
  <c r="AM1551"/>
  <c r="AN1551"/>
  <c r="D1552"/>
  <c r="H1552"/>
  <c r="M1552"/>
  <c r="AL1552"/>
  <c r="AM1552"/>
  <c r="AN1552"/>
  <c r="D1553"/>
  <c r="H1553"/>
  <c r="M1553"/>
  <c r="AL1553"/>
  <c r="AM1553"/>
  <c r="AN1553"/>
  <c r="D1554"/>
  <c r="H1554"/>
  <c r="M1554"/>
  <c r="AL1554"/>
  <c r="AM1554"/>
  <c r="AN1554"/>
  <c r="D1555"/>
  <c r="H1555"/>
  <c r="M1555"/>
  <c r="AL1555"/>
  <c r="AM1555"/>
  <c r="AN1555"/>
  <c r="D1556"/>
  <c r="H1556"/>
  <c r="M1556"/>
  <c r="AL1556"/>
  <c r="AM1556"/>
  <c r="AN1556"/>
  <c r="D1557"/>
  <c r="H1557"/>
  <c r="M1557"/>
  <c r="AL1557"/>
  <c r="AM1557"/>
  <c r="AN1557"/>
  <c r="D1558"/>
  <c r="H1558"/>
  <c r="M1558"/>
  <c r="AL1558"/>
  <c r="AM1558"/>
  <c r="AN1558"/>
  <c r="D1559"/>
  <c r="H1559"/>
  <c r="M1559"/>
  <c r="AL1559"/>
  <c r="AM1559"/>
  <c r="AN1559"/>
  <c r="D1560"/>
  <c r="H1560"/>
  <c r="M1560"/>
  <c r="AL1560"/>
  <c r="AM1560"/>
  <c r="AN1560"/>
  <c r="D1561"/>
  <c r="H1561"/>
  <c r="M1561"/>
  <c r="AL1561"/>
  <c r="AM1561"/>
  <c r="AN1561"/>
  <c r="D1562"/>
  <c r="H1562"/>
  <c r="M1562"/>
  <c r="AL1562"/>
  <c r="AM1562"/>
  <c r="AN1562"/>
  <c r="D1563"/>
  <c r="H1563"/>
  <c r="M1563"/>
  <c r="AL1563"/>
  <c r="AM1563"/>
  <c r="AN1563"/>
  <c r="D1564"/>
  <c r="H1564"/>
  <c r="M1564"/>
  <c r="AL1564"/>
  <c r="AM1564"/>
  <c r="AN1564"/>
  <c r="D1565"/>
  <c r="H1565"/>
  <c r="M1565"/>
  <c r="AL1565"/>
  <c r="AM1565"/>
  <c r="AN1565"/>
  <c r="D1566"/>
  <c r="H1566"/>
  <c r="M1566"/>
  <c r="AL1566"/>
  <c r="AM1566"/>
  <c r="AN1566"/>
  <c r="D1567"/>
  <c r="H1567"/>
  <c r="M1567"/>
  <c r="AL1567"/>
  <c r="AM1567"/>
  <c r="AN1567"/>
  <c r="D1568"/>
  <c r="H1568"/>
  <c r="M1568"/>
  <c r="AL1568"/>
  <c r="AM1568"/>
  <c r="AN1568"/>
  <c r="D1569"/>
  <c r="H1569"/>
  <c r="M1569"/>
  <c r="AL1569"/>
  <c r="AM1569"/>
  <c r="AN1569"/>
  <c r="D1570"/>
  <c r="H1570"/>
  <c r="M1570"/>
  <c r="AL1570"/>
  <c r="AM1570"/>
  <c r="AN1570"/>
  <c r="D1571"/>
  <c r="H1571"/>
  <c r="M1571"/>
  <c r="AL1571"/>
  <c r="AM1571"/>
  <c r="AN1571"/>
  <c r="D1572"/>
  <c r="H1572"/>
  <c r="M1572"/>
  <c r="AL1572"/>
  <c r="AM1572"/>
  <c r="AN1572"/>
  <c r="D1573"/>
  <c r="H1573"/>
  <c r="M1573"/>
  <c r="AL1573"/>
  <c r="AM1573"/>
  <c r="AN1573"/>
  <c r="D1574"/>
  <c r="H1574"/>
  <c r="M1574"/>
  <c r="AL1574"/>
  <c r="AM1574"/>
  <c r="AN1574"/>
  <c r="D1575"/>
  <c r="H1575"/>
  <c r="M1575"/>
  <c r="AL1575"/>
  <c r="AM1575"/>
  <c r="AN1575"/>
  <c r="D1576"/>
  <c r="H1576"/>
  <c r="M1576"/>
  <c r="AL1576"/>
  <c r="AM1576"/>
  <c r="AN1576"/>
  <c r="D1577"/>
  <c r="H1577"/>
  <c r="M1577"/>
  <c r="AL1577"/>
  <c r="AM1577"/>
  <c r="AN1577"/>
  <c r="D1578"/>
  <c r="H1578"/>
  <c r="M1578"/>
  <c r="AL1578"/>
  <c r="AM1578"/>
  <c r="AN1578"/>
  <c r="D1579"/>
  <c r="H1579"/>
  <c r="M1579"/>
  <c r="AL1579"/>
  <c r="AM1579"/>
  <c r="AN1579"/>
  <c r="D1580"/>
  <c r="H1580"/>
  <c r="M1580"/>
  <c r="AL1580"/>
  <c r="AM1580"/>
  <c r="AN1580"/>
  <c r="D1581"/>
  <c r="H1581"/>
  <c r="M1581"/>
  <c r="AL1581"/>
  <c r="AM1581"/>
  <c r="AN1581"/>
  <c r="D1582"/>
  <c r="H1582"/>
  <c r="M1582"/>
  <c r="AL1582"/>
  <c r="AM1582"/>
  <c r="AN1582"/>
  <c r="D1583"/>
  <c r="H1583"/>
  <c r="M1583"/>
  <c r="AL1583"/>
  <c r="AM1583"/>
  <c r="AN1583"/>
  <c r="D1584"/>
  <c r="H1584"/>
  <c r="M1584"/>
  <c r="AL1584"/>
  <c r="AM1584"/>
  <c r="AN1584"/>
  <c r="D1585"/>
  <c r="H1585"/>
  <c r="M1585"/>
  <c r="AL1585"/>
  <c r="AM1585"/>
  <c r="AN1585"/>
  <c r="D1586"/>
  <c r="H1586"/>
  <c r="M1586"/>
  <c r="AL1586"/>
  <c r="AM1586"/>
  <c r="AN1586"/>
  <c r="D1587"/>
  <c r="H1587"/>
  <c r="M1587"/>
  <c r="AL1587"/>
  <c r="AM1587"/>
  <c r="AN1587"/>
  <c r="D1588"/>
  <c r="H1588"/>
  <c r="M1588"/>
  <c r="AL1588"/>
  <c r="AM1588"/>
  <c r="AN1588"/>
  <c r="D1589"/>
  <c r="H1589"/>
  <c r="M1589"/>
  <c r="AL1589"/>
  <c r="AM1589"/>
  <c r="AN1589"/>
  <c r="D1590"/>
  <c r="H1590"/>
  <c r="M1590"/>
  <c r="AL1590"/>
  <c r="AM1590"/>
  <c r="AN1590"/>
  <c r="D1591"/>
  <c r="H1591"/>
  <c r="M1591"/>
  <c r="AL1591"/>
  <c r="AM1591"/>
  <c r="AN1591"/>
  <c r="D1592"/>
  <c r="H1592"/>
  <c r="M1592"/>
  <c r="AL1592"/>
  <c r="AM1592"/>
  <c r="AN1592"/>
  <c r="D1593"/>
  <c r="H1593"/>
  <c r="M1593"/>
  <c r="AL1593"/>
  <c r="AM1593"/>
  <c r="AN1593"/>
  <c r="D1594"/>
  <c r="H1594"/>
  <c r="M1594"/>
  <c r="AL1594"/>
  <c r="AM1594"/>
  <c r="AN1594"/>
  <c r="D1595"/>
  <c r="H1595"/>
  <c r="M1595"/>
  <c r="AL1595"/>
  <c r="AM1595"/>
  <c r="AN1595"/>
  <c r="D1596"/>
  <c r="H1596"/>
  <c r="M1596"/>
  <c r="AL1596"/>
  <c r="AM1596"/>
  <c r="AN1596"/>
  <c r="D1597"/>
  <c r="H1597"/>
  <c r="M1597"/>
  <c r="AL1597"/>
  <c r="AM1597"/>
  <c r="AN1597"/>
  <c r="D1598"/>
  <c r="H1598"/>
  <c r="M1598"/>
  <c r="AL1598"/>
  <c r="AM1598"/>
  <c r="AN1598"/>
  <c r="D1599"/>
  <c r="H1599"/>
  <c r="M1599"/>
  <c r="AL1599"/>
  <c r="AM1599"/>
  <c r="AN1599"/>
  <c r="D1600"/>
  <c r="H1600"/>
  <c r="M1600"/>
  <c r="AL1600"/>
  <c r="AM1600"/>
  <c r="AN1600"/>
  <c r="D1601"/>
  <c r="H1601"/>
  <c r="M1601"/>
  <c r="AL1601"/>
  <c r="AM1601"/>
  <c r="AN1601"/>
  <c r="D1602"/>
  <c r="H1602"/>
  <c r="M1602"/>
  <c r="AL1602"/>
  <c r="AM1602"/>
  <c r="AN1602"/>
  <c r="D1603"/>
  <c r="H1603"/>
  <c r="M1603"/>
  <c r="AL1603"/>
  <c r="AM1603"/>
  <c r="AN1603"/>
  <c r="D1604"/>
  <c r="H1604"/>
  <c r="M1604"/>
  <c r="AL1604"/>
  <c r="AM1604"/>
  <c r="AN1604"/>
  <c r="D1605"/>
  <c r="H1605"/>
  <c r="M1605"/>
  <c r="AL1605"/>
  <c r="AM1605"/>
  <c r="AN1605"/>
  <c r="D1606"/>
  <c r="H1606"/>
  <c r="M1606"/>
  <c r="AL1606"/>
  <c r="AM1606"/>
  <c r="AN1606"/>
  <c r="D1607"/>
  <c r="H1607"/>
  <c r="M1607"/>
  <c r="AL1607"/>
  <c r="AM1607"/>
  <c r="AN1607"/>
  <c r="D1608"/>
  <c r="H1608"/>
  <c r="M1608"/>
  <c r="AL1608"/>
  <c r="AM1608"/>
  <c r="AN1608"/>
  <c r="D1609"/>
  <c r="H1609"/>
  <c r="M1609"/>
  <c r="AL1609"/>
  <c r="AM1609"/>
  <c r="AN1609"/>
  <c r="D1610"/>
  <c r="H1610"/>
  <c r="M1610"/>
  <c r="AL1610"/>
  <c r="AM1610"/>
  <c r="AN1610"/>
  <c r="D1611"/>
  <c r="H1611"/>
  <c r="M1611"/>
  <c r="AL1611"/>
  <c r="AM1611"/>
  <c r="AN1611"/>
  <c r="D1612"/>
  <c r="H1612"/>
  <c r="M1612"/>
  <c r="AL1612"/>
  <c r="AM1612"/>
  <c r="AN1612"/>
  <c r="D1613"/>
  <c r="H1613"/>
  <c r="M1613"/>
  <c r="AL1613"/>
  <c r="AM1613"/>
  <c r="AN1613"/>
  <c r="D1614"/>
  <c r="H1614"/>
  <c r="M1614"/>
  <c r="AL1614"/>
  <c r="AM1614"/>
  <c r="AN1614"/>
  <c r="D1615"/>
  <c r="H1615"/>
  <c r="M1615"/>
  <c r="AL1615"/>
  <c r="AM1615"/>
  <c r="AN1615"/>
  <c r="D1616"/>
  <c r="H1616"/>
  <c r="M1616"/>
  <c r="AL1616"/>
  <c r="AM1616"/>
  <c r="AN1616"/>
  <c r="D1617"/>
  <c r="H1617"/>
  <c r="M1617"/>
  <c r="AL1617"/>
  <c r="AM1617"/>
  <c r="AN1617"/>
  <c r="D1618"/>
  <c r="H1618"/>
  <c r="M1618"/>
  <c r="AL1618"/>
  <c r="AM1618"/>
  <c r="AN1618"/>
  <c r="D1619"/>
  <c r="H1619"/>
  <c r="M1619"/>
  <c r="AL1619"/>
  <c r="AM1619"/>
  <c r="AN1619"/>
  <c r="D1620"/>
  <c r="H1620"/>
  <c r="M1620"/>
  <c r="AL1620"/>
  <c r="AM1620"/>
  <c r="AN1620"/>
  <c r="D1621"/>
  <c r="H1621"/>
  <c r="M1621"/>
  <c r="AL1621"/>
  <c r="AM1621"/>
  <c r="AN1621"/>
  <c r="D1622"/>
  <c r="H1622"/>
  <c r="M1622"/>
  <c r="AL1622"/>
  <c r="AM1622"/>
  <c r="AN1622"/>
  <c r="D1623"/>
  <c r="H1623"/>
  <c r="M1623"/>
  <c r="AL1623"/>
  <c r="AM1623"/>
  <c r="AN1623"/>
  <c r="D1624"/>
  <c r="H1624"/>
  <c r="M1624"/>
  <c r="AL1624"/>
  <c r="AM1624"/>
  <c r="AN1624"/>
  <c r="D1625"/>
  <c r="H1625"/>
  <c r="M1625"/>
  <c r="AL1625"/>
  <c r="AM1625"/>
  <c r="AN1625"/>
  <c r="D1626"/>
  <c r="H1626"/>
  <c r="M1626"/>
  <c r="AL1626"/>
  <c r="AM1626"/>
  <c r="AN1626"/>
  <c r="D1627"/>
  <c r="H1627"/>
  <c r="M1627"/>
  <c r="AL1627"/>
  <c r="AM1627"/>
  <c r="AN1627"/>
  <c r="D1628"/>
  <c r="H1628"/>
  <c r="M1628"/>
  <c r="AL1628"/>
  <c r="AM1628"/>
  <c r="AN1628"/>
  <c r="D1629"/>
  <c r="H1629"/>
  <c r="M1629"/>
  <c r="AL1629"/>
  <c r="AM1629"/>
  <c r="AN1629"/>
  <c r="D1630"/>
  <c r="H1630"/>
  <c r="M1630"/>
  <c r="AL1630"/>
  <c r="AM1630"/>
  <c r="AN1630"/>
  <c r="D1631"/>
  <c r="H1631"/>
  <c r="M1631"/>
  <c r="AL1631"/>
  <c r="AM1631"/>
  <c r="AN1631"/>
  <c r="D1632"/>
  <c r="H1632"/>
  <c r="M1632"/>
  <c r="AL1632"/>
  <c r="AM1632"/>
  <c r="AN1632"/>
  <c r="D1633"/>
  <c r="H1633"/>
  <c r="M1633"/>
  <c r="AL1633"/>
  <c r="AM1633"/>
  <c r="AN1633"/>
  <c r="D1634"/>
  <c r="H1634"/>
  <c r="M1634"/>
  <c r="AL1634"/>
  <c r="AM1634"/>
  <c r="AN1634"/>
  <c r="D1635"/>
  <c r="H1635"/>
  <c r="M1635"/>
  <c r="AL1635"/>
  <c r="AM1635"/>
  <c r="AN1635"/>
  <c r="D1636"/>
  <c r="H1636"/>
  <c r="M1636"/>
  <c r="AL1636"/>
  <c r="AM1636"/>
  <c r="AN1636"/>
  <c r="D1637"/>
  <c r="H1637"/>
  <c r="M1637"/>
  <c r="AL1637"/>
  <c r="AM1637"/>
  <c r="AN1637"/>
  <c r="D1638"/>
  <c r="H1638"/>
  <c r="M1638"/>
  <c r="AL1638"/>
  <c r="AM1638"/>
  <c r="AN1638"/>
  <c r="D1639"/>
  <c r="H1639"/>
  <c r="M1639"/>
  <c r="AL1639"/>
  <c r="AM1639"/>
  <c r="AN1639"/>
  <c r="D1640"/>
  <c r="H1640"/>
  <c r="M1640"/>
  <c r="AL1640"/>
  <c r="AM1640"/>
  <c r="AN1640"/>
  <c r="D1641"/>
  <c r="H1641"/>
  <c r="M1641"/>
  <c r="AL1641"/>
  <c r="AM1641"/>
  <c r="AN1641"/>
  <c r="D1642"/>
  <c r="H1642"/>
  <c r="M1642"/>
  <c r="AL1642"/>
  <c r="AM1642"/>
  <c r="AN1642"/>
  <c r="D1643"/>
  <c r="H1643"/>
  <c r="M1643"/>
  <c r="AL1643"/>
  <c r="AM1643"/>
  <c r="AN1643"/>
  <c r="D1644"/>
  <c r="H1644"/>
  <c r="M1644"/>
  <c r="AL1644"/>
  <c r="AM1644"/>
  <c r="AN1644"/>
  <c r="D1645"/>
  <c r="H1645"/>
  <c r="M1645"/>
  <c r="AL1645"/>
  <c r="AM1645"/>
  <c r="AN1645"/>
  <c r="D1646"/>
  <c r="H1646"/>
  <c r="M1646"/>
  <c r="AL1646"/>
  <c r="AM1646"/>
  <c r="AN1646"/>
  <c r="D1647"/>
  <c r="H1647"/>
  <c r="M1647"/>
  <c r="AL1647"/>
  <c r="AM1647"/>
  <c r="AN1647"/>
  <c r="D1648"/>
  <c r="H1648"/>
  <c r="M1648"/>
  <c r="AL1648"/>
  <c r="AM1648"/>
  <c r="AN1648"/>
  <c r="D1649"/>
  <c r="H1649"/>
  <c r="M1649"/>
  <c r="AL1649"/>
  <c r="AM1649"/>
  <c r="AN1649"/>
  <c r="D1650"/>
  <c r="H1650"/>
  <c r="M1650"/>
  <c r="AL1650"/>
  <c r="AM1650"/>
  <c r="AN1650"/>
  <c r="D1651"/>
  <c r="H1651"/>
  <c r="M1651"/>
  <c r="AL1651"/>
  <c r="AM1651"/>
  <c r="AN1651"/>
  <c r="D1652"/>
  <c r="H1652"/>
  <c r="M1652"/>
  <c r="AL1652"/>
  <c r="AM1652"/>
  <c r="AN1652"/>
  <c r="D1653"/>
  <c r="H1653"/>
  <c r="M1653"/>
  <c r="AL1653"/>
  <c r="AM1653"/>
  <c r="AN1653"/>
  <c r="D1654"/>
  <c r="H1654"/>
  <c r="M1654"/>
  <c r="AL1654"/>
  <c r="AM1654"/>
  <c r="AN1654"/>
  <c r="D1655"/>
  <c r="H1655"/>
  <c r="M1655"/>
  <c r="AL1655"/>
  <c r="AM1655"/>
  <c r="AN1655"/>
  <c r="D1656"/>
  <c r="H1656"/>
  <c r="M1656"/>
  <c r="AL1656"/>
  <c r="AM1656"/>
  <c r="AN1656"/>
  <c r="D1657"/>
  <c r="H1657"/>
  <c r="M1657"/>
  <c r="AL1657"/>
  <c r="AM1657"/>
  <c r="AN1657"/>
  <c r="D1658"/>
  <c r="H1658"/>
  <c r="M1658"/>
  <c r="AL1658"/>
  <c r="AM1658"/>
  <c r="AN1658"/>
  <c r="D1659"/>
  <c r="H1659"/>
  <c r="M1659"/>
  <c r="AL1659"/>
  <c r="AM1659"/>
  <c r="AN1659"/>
  <c r="D1660"/>
  <c r="H1660"/>
  <c r="M1660"/>
  <c r="AL1660"/>
  <c r="AM1660"/>
  <c r="AN1660"/>
  <c r="D1661"/>
  <c r="H1661"/>
  <c r="M1661"/>
  <c r="AL1661"/>
  <c r="AM1661"/>
  <c r="AN1661"/>
  <c r="D1662"/>
  <c r="H1662"/>
  <c r="M1662"/>
  <c r="AL1662"/>
  <c r="AM1662"/>
  <c r="AN1662"/>
  <c r="D1663"/>
  <c r="H1663"/>
  <c r="M1663"/>
  <c r="AL1663"/>
  <c r="AM1663"/>
  <c r="AN1663"/>
  <c r="D1664"/>
  <c r="H1664"/>
  <c r="M1664"/>
  <c r="AL1664"/>
  <c r="AM1664"/>
  <c r="AN1664"/>
  <c r="D1665"/>
  <c r="H1665"/>
  <c r="M1665"/>
  <c r="AL1665"/>
  <c r="AM1665"/>
  <c r="AN1665"/>
  <c r="D1666"/>
  <c r="H1666"/>
  <c r="M1666"/>
  <c r="AL1666"/>
  <c r="AM1666"/>
  <c r="AN1666"/>
  <c r="D1667"/>
  <c r="H1667"/>
  <c r="M1667"/>
  <c r="AL1667"/>
  <c r="AM1667"/>
  <c r="AN1667"/>
  <c r="D1668"/>
  <c r="H1668"/>
  <c r="M1668"/>
  <c r="AL1668"/>
  <c r="AM1668"/>
  <c r="AN1668"/>
  <c r="D1669"/>
  <c r="H1669"/>
  <c r="M1669"/>
  <c r="AL1669"/>
  <c r="AM1669"/>
  <c r="AN1669"/>
  <c r="D1670"/>
  <c r="H1670"/>
  <c r="M1670"/>
  <c r="AL1670"/>
  <c r="AM1670"/>
  <c r="AN1670"/>
  <c r="D1671"/>
  <c r="H1671"/>
  <c r="M1671"/>
  <c r="AL1671"/>
  <c r="AM1671"/>
  <c r="AN1671"/>
  <c r="D1672"/>
  <c r="H1672"/>
  <c r="M1672"/>
  <c r="AL1672"/>
  <c r="AM1672"/>
  <c r="AN1672"/>
  <c r="D1673"/>
  <c r="H1673"/>
  <c r="M1673"/>
  <c r="AL1673"/>
  <c r="AM1673"/>
  <c r="AN1673"/>
  <c r="D1674"/>
  <c r="H1674"/>
  <c r="M1674"/>
  <c r="AL1674"/>
  <c r="AM1674"/>
  <c r="AN1674"/>
  <c r="D1675"/>
  <c r="H1675"/>
  <c r="M1675"/>
  <c r="AL1675"/>
  <c r="AM1675"/>
  <c r="AN1675"/>
  <c r="D1676"/>
  <c r="H1676"/>
  <c r="M1676"/>
  <c r="AL1676"/>
  <c r="AM1676"/>
  <c r="AN1676"/>
  <c r="D1677"/>
  <c r="H1677"/>
  <c r="M1677"/>
  <c r="AL1677"/>
  <c r="AM1677"/>
  <c r="AN1677"/>
  <c r="D1678"/>
  <c r="H1678"/>
  <c r="M1678"/>
  <c r="AL1678"/>
  <c r="AM1678"/>
  <c r="AN1678"/>
  <c r="D1679"/>
  <c r="H1679"/>
  <c r="M1679"/>
  <c r="AL1679"/>
  <c r="AM1679"/>
  <c r="AN1679"/>
  <c r="D1680"/>
  <c r="H1680"/>
  <c r="M1680"/>
  <c r="AL1680"/>
  <c r="AM1680"/>
  <c r="AN1680"/>
  <c r="D1681"/>
  <c r="H1681"/>
  <c r="M1681"/>
  <c r="AL1681"/>
  <c r="AM1681"/>
  <c r="AN1681"/>
  <c r="D1682"/>
  <c r="H1682"/>
  <c r="M1682"/>
  <c r="AL1682"/>
  <c r="AM1682"/>
  <c r="AN1682"/>
  <c r="D1683"/>
  <c r="H1683"/>
  <c r="M1683"/>
  <c r="AL1683"/>
  <c r="AM1683"/>
  <c r="AN1683"/>
  <c r="D1684"/>
  <c r="H1684"/>
  <c r="M1684"/>
  <c r="AL1684"/>
  <c r="AM1684"/>
  <c r="AN1684"/>
  <c r="D1685"/>
  <c r="H1685"/>
  <c r="M1685"/>
  <c r="AL1685"/>
  <c r="AM1685"/>
  <c r="AN1685"/>
  <c r="D1686"/>
  <c r="H1686"/>
  <c r="M1686"/>
  <c r="AL1686"/>
  <c r="AM1686"/>
  <c r="AN1686"/>
  <c r="D1687"/>
  <c r="H1687"/>
  <c r="M1687"/>
  <c r="AL1687"/>
  <c r="AM1687"/>
  <c r="AN1687"/>
  <c r="D1688"/>
  <c r="H1688"/>
  <c r="M1688"/>
  <c r="AL1688"/>
  <c r="AM1688"/>
  <c r="AN1688"/>
  <c r="D1689"/>
  <c r="H1689"/>
  <c r="M1689"/>
  <c r="AL1689"/>
  <c r="AM1689"/>
  <c r="AN1689"/>
  <c r="D1690"/>
  <c r="H1690"/>
  <c r="M1690"/>
  <c r="AL1690"/>
  <c r="AM1690"/>
  <c r="AN1690"/>
  <c r="D1691"/>
  <c r="H1691"/>
  <c r="M1691"/>
  <c r="AL1691"/>
  <c r="AM1691"/>
  <c r="AN1691"/>
  <c r="D1692"/>
  <c r="H1692"/>
  <c r="M1692"/>
  <c r="AL1692"/>
  <c r="AM1692"/>
  <c r="AN1692"/>
  <c r="D1693"/>
  <c r="H1693"/>
  <c r="M1693"/>
  <c r="AL1693"/>
  <c r="AM1693"/>
  <c r="AN1693"/>
  <c r="D1694"/>
  <c r="H1694"/>
  <c r="M1694"/>
  <c r="AL1694"/>
  <c r="AM1694"/>
  <c r="AN1694"/>
  <c r="D1695"/>
  <c r="H1695"/>
  <c r="M1695"/>
  <c r="AL1695"/>
  <c r="AM1695"/>
  <c r="AN1695"/>
  <c r="D1696"/>
  <c r="H1696"/>
  <c r="M1696"/>
  <c r="AL1696"/>
  <c r="AM1696"/>
  <c r="AN1696"/>
  <c r="D1697"/>
  <c r="H1697"/>
  <c r="M1697"/>
  <c r="AL1697"/>
  <c r="AM1697"/>
  <c r="AN1697"/>
  <c r="D1698"/>
  <c r="H1698"/>
  <c r="M1698"/>
  <c r="AL1698"/>
  <c r="AM1698"/>
  <c r="AN1698"/>
  <c r="D1699"/>
  <c r="H1699"/>
  <c r="M1699"/>
  <c r="AL1699"/>
  <c r="AM1699"/>
  <c r="AN1699"/>
  <c r="D1700"/>
  <c r="H1700"/>
  <c r="M1700"/>
  <c r="AL1700"/>
  <c r="AM1700"/>
  <c r="AN1700"/>
  <c r="D1701"/>
  <c r="H1701"/>
  <c r="M1701"/>
  <c r="AL1701"/>
  <c r="AM1701"/>
  <c r="AN1701"/>
  <c r="D1702"/>
  <c r="H1702"/>
  <c r="M1702"/>
  <c r="AL1702"/>
  <c r="AM1702"/>
  <c r="AN1702"/>
  <c r="D1703"/>
  <c r="H1703"/>
  <c r="M1703"/>
  <c r="AL1703"/>
  <c r="AM1703"/>
  <c r="AN1703"/>
  <c r="D1704"/>
  <c r="H1704"/>
  <c r="M1704"/>
  <c r="AL1704"/>
  <c r="AM1704"/>
  <c r="AN1704"/>
  <c r="D1705"/>
  <c r="H1705"/>
  <c r="M1705"/>
  <c r="AL1705"/>
  <c r="AM1705"/>
  <c r="AN1705"/>
  <c r="D1706"/>
  <c r="H1706"/>
  <c r="M1706"/>
  <c r="AL1706"/>
  <c r="AM1706"/>
  <c r="AN1706"/>
  <c r="D1707"/>
  <c r="H1707"/>
  <c r="M1707"/>
  <c r="AL1707"/>
  <c r="AM1707"/>
  <c r="AN1707"/>
  <c r="D1708"/>
  <c r="H1708"/>
  <c r="M1708"/>
  <c r="AL1708"/>
  <c r="AM1708"/>
  <c r="AN1708"/>
  <c r="D1709"/>
  <c r="H1709"/>
  <c r="M1709"/>
  <c r="AL1709"/>
  <c r="AM1709"/>
  <c r="AN1709"/>
  <c r="D1710"/>
  <c r="H1710"/>
  <c r="M1710"/>
  <c r="AL1710"/>
  <c r="AM1710"/>
  <c r="AN1710"/>
  <c r="D1711"/>
  <c r="H1711"/>
  <c r="M1711"/>
  <c r="AL1711"/>
  <c r="AM1711"/>
  <c r="AN1711"/>
  <c r="D1712"/>
  <c r="H1712"/>
  <c r="M1712"/>
  <c r="AL1712"/>
  <c r="AM1712"/>
  <c r="AN1712"/>
  <c r="D1713"/>
  <c r="H1713"/>
  <c r="M1713"/>
  <c r="AL1713"/>
  <c r="AM1713"/>
  <c r="AN1713"/>
  <c r="D1714"/>
  <c r="H1714"/>
  <c r="M1714"/>
  <c r="AL1714"/>
  <c r="AM1714"/>
  <c r="AN1714"/>
  <c r="D1715"/>
  <c r="H1715"/>
  <c r="M1715"/>
  <c r="AL1715"/>
  <c r="AM1715"/>
  <c r="AN1715"/>
  <c r="D1716"/>
  <c r="H1716"/>
  <c r="M1716"/>
  <c r="AL1716"/>
  <c r="AM1716"/>
  <c r="AN1716"/>
  <c r="D1717"/>
  <c r="H1717"/>
  <c r="M1717"/>
  <c r="AL1717"/>
  <c r="AM1717"/>
  <c r="AN1717"/>
  <c r="D1718"/>
  <c r="H1718"/>
  <c r="M1718"/>
  <c r="AL1718"/>
  <c r="AM1718"/>
  <c r="AN1718"/>
  <c r="D1719"/>
  <c r="H1719"/>
  <c r="M1719"/>
  <c r="AL1719"/>
  <c r="AM1719"/>
  <c r="AN1719"/>
  <c r="D1720"/>
  <c r="H1720"/>
  <c r="M1720"/>
  <c r="AL1720"/>
  <c r="AM1720"/>
  <c r="AN1720"/>
  <c r="D1721"/>
  <c r="H1721"/>
  <c r="M1721"/>
  <c r="AL1721"/>
  <c r="AM1721"/>
  <c r="AN1721"/>
  <c r="D1722"/>
  <c r="H1722"/>
  <c r="M1722"/>
  <c r="AL1722"/>
  <c r="AM1722"/>
  <c r="AN1722"/>
  <c r="D1723"/>
  <c r="H1723"/>
  <c r="M1723"/>
  <c r="AL1723"/>
  <c r="AM1723"/>
  <c r="AN1723"/>
  <c r="D1724"/>
  <c r="H1724"/>
  <c r="M1724"/>
  <c r="AL1724"/>
  <c r="AM1724"/>
  <c r="AN1724"/>
  <c r="D1725"/>
  <c r="H1725"/>
  <c r="M1725"/>
  <c r="AL1725"/>
  <c r="AM1725"/>
  <c r="AN1725"/>
  <c r="D1726"/>
  <c r="H1726"/>
  <c r="M1726"/>
  <c r="AL1726"/>
  <c r="AM1726"/>
  <c r="AN1726"/>
  <c r="D1727"/>
  <c r="H1727"/>
  <c r="M1727"/>
  <c r="AL1727"/>
  <c r="AM1727"/>
  <c r="AN1727"/>
  <c r="D1728"/>
  <c r="H1728"/>
  <c r="M1728"/>
  <c r="AL1728"/>
  <c r="AM1728"/>
  <c r="AN1728"/>
  <c r="D1729"/>
  <c r="H1729"/>
  <c r="M1729"/>
  <c r="AL1729"/>
  <c r="AM1729"/>
  <c r="AN1729"/>
  <c r="D1730"/>
  <c r="H1730"/>
  <c r="M1730"/>
  <c r="AL1730"/>
  <c r="AM1730"/>
  <c r="AN1730"/>
  <c r="D1731"/>
  <c r="H1731"/>
  <c r="M1731"/>
  <c r="AL1731"/>
  <c r="AM1731"/>
  <c r="AN1731"/>
  <c r="D1732"/>
  <c r="H1732"/>
  <c r="M1732"/>
  <c r="AL1732"/>
  <c r="AM1732"/>
  <c r="AN1732"/>
  <c r="D1733"/>
  <c r="H1733"/>
  <c r="M1733"/>
  <c r="AL1733"/>
  <c r="AM1733"/>
  <c r="AN1733"/>
  <c r="D1734"/>
  <c r="H1734"/>
  <c r="M1734"/>
  <c r="AL1734"/>
  <c r="AM1734"/>
  <c r="AN1734"/>
  <c r="D1735"/>
  <c r="H1735"/>
  <c r="M1735"/>
  <c r="AL1735"/>
  <c r="AM1735"/>
  <c r="AN1735"/>
  <c r="D1736"/>
  <c r="H1736"/>
  <c r="M1736"/>
  <c r="AL1736"/>
  <c r="AM1736"/>
  <c r="AN1736"/>
  <c r="D1737"/>
  <c r="H1737"/>
  <c r="M1737"/>
  <c r="AL1737"/>
  <c r="AM1737"/>
  <c r="AN1737"/>
  <c r="D1738"/>
  <c r="H1738"/>
  <c r="M1738"/>
  <c r="AL1738"/>
  <c r="AM1738"/>
  <c r="AN1738"/>
  <c r="D1739"/>
  <c r="H1739"/>
  <c r="M1739"/>
  <c r="AL1739"/>
  <c r="AM1739"/>
  <c r="AN1739"/>
  <c r="D1740"/>
  <c r="H1740"/>
  <c r="M1740"/>
  <c r="AL1740"/>
  <c r="AM1740"/>
  <c r="AN1740"/>
  <c r="D1741"/>
  <c r="H1741"/>
  <c r="M1741"/>
  <c r="AL1741"/>
  <c r="AM1741"/>
  <c r="AN1741"/>
  <c r="D1742"/>
  <c r="H1742"/>
  <c r="M1742"/>
  <c r="AL1742"/>
  <c r="AM1742"/>
  <c r="AN1742"/>
  <c r="D1743"/>
  <c r="H1743"/>
  <c r="M1743"/>
  <c r="AL1743"/>
  <c r="AM1743"/>
  <c r="AN1743"/>
  <c r="D1744"/>
  <c r="H1744"/>
  <c r="M1744"/>
  <c r="AL1744"/>
  <c r="AM1744"/>
  <c r="AN1744"/>
  <c r="D1745"/>
  <c r="H1745"/>
  <c r="M1745"/>
  <c r="AL1745"/>
  <c r="AM1745"/>
  <c r="AN1745"/>
  <c r="D1746"/>
  <c r="H1746"/>
  <c r="M1746"/>
  <c r="AL1746"/>
  <c r="AM1746"/>
  <c r="AN1746"/>
  <c r="D1747"/>
  <c r="H1747"/>
  <c r="M1747"/>
  <c r="AL1747"/>
  <c r="AM1747"/>
  <c r="AN1747"/>
  <c r="D1748"/>
  <c r="H1748"/>
  <c r="M1748"/>
  <c r="AL1748"/>
  <c r="AM1748"/>
  <c r="AN1748"/>
  <c r="D1749"/>
  <c r="H1749"/>
  <c r="M1749"/>
  <c r="AL1749"/>
  <c r="AM1749"/>
  <c r="AN1749"/>
  <c r="D1750"/>
  <c r="H1750"/>
  <c r="M1750"/>
  <c r="AL1750"/>
  <c r="AM1750"/>
  <c r="AN1750"/>
  <c r="D1751"/>
  <c r="H1751"/>
  <c r="M1751"/>
  <c r="AL1751"/>
  <c r="AM1751"/>
  <c r="AN1751"/>
  <c r="D1752"/>
  <c r="H1752"/>
  <c r="M1752"/>
  <c r="AL1752"/>
  <c r="AM1752"/>
  <c r="AN1752"/>
  <c r="D1753"/>
  <c r="H1753"/>
  <c r="M1753"/>
  <c r="AL1753"/>
  <c r="AM1753"/>
  <c r="AN1753"/>
  <c r="D1754"/>
  <c r="H1754"/>
  <c r="M1754"/>
  <c r="AL1754"/>
  <c r="AM1754"/>
  <c r="AN1754"/>
  <c r="D1755"/>
  <c r="H1755"/>
  <c r="M1755"/>
  <c r="AL1755"/>
  <c r="AM1755"/>
  <c r="AN1755"/>
  <c r="D1756"/>
  <c r="H1756"/>
  <c r="M1756"/>
  <c r="AL1756"/>
  <c r="AM1756"/>
  <c r="AN1756"/>
  <c r="D1757"/>
  <c r="H1757"/>
  <c r="M1757"/>
  <c r="AL1757"/>
  <c r="AM1757"/>
  <c r="AN1757"/>
  <c r="D1758"/>
  <c r="H1758"/>
  <c r="M1758"/>
  <c r="AL1758"/>
  <c r="AM1758"/>
  <c r="AN1758"/>
  <c r="D1759"/>
  <c r="H1759"/>
  <c r="M1759"/>
  <c r="AL1759"/>
  <c r="AM1759"/>
  <c r="AN1759"/>
  <c r="D1760"/>
  <c r="H1760"/>
  <c r="M1760"/>
  <c r="AL1760"/>
  <c r="AM1760"/>
  <c r="AN1760"/>
  <c r="D1761"/>
  <c r="H1761"/>
  <c r="M1761"/>
  <c r="AL1761"/>
  <c r="AM1761"/>
  <c r="AN1761"/>
  <c r="D1762"/>
  <c r="H1762"/>
  <c r="M1762"/>
  <c r="AL1762"/>
  <c r="AM1762"/>
  <c r="AN1762"/>
  <c r="D1763"/>
  <c r="H1763"/>
  <c r="M1763"/>
  <c r="AL1763"/>
  <c r="AM1763"/>
  <c r="AN1763"/>
  <c r="D1764"/>
  <c r="H1764"/>
  <c r="M1764"/>
  <c r="AL1764"/>
  <c r="AM1764"/>
  <c r="AN1764"/>
  <c r="D1765"/>
  <c r="H1765"/>
  <c r="M1765"/>
  <c r="AL1765"/>
  <c r="AM1765"/>
  <c r="AN1765"/>
  <c r="D1766"/>
  <c r="H1766"/>
  <c r="M1766"/>
  <c r="AL1766"/>
  <c r="AM1766"/>
  <c r="AN1766"/>
  <c r="D1767"/>
  <c r="H1767"/>
  <c r="M1767"/>
  <c r="AL1767"/>
  <c r="AM1767"/>
  <c r="AN1767"/>
  <c r="D1768"/>
  <c r="H1768"/>
  <c r="M1768"/>
  <c r="AL1768"/>
  <c r="AM1768"/>
  <c r="AN1768"/>
  <c r="D1769"/>
  <c r="H1769"/>
  <c r="M1769"/>
  <c r="AL1769"/>
  <c r="AM1769"/>
  <c r="AN1769"/>
  <c r="D1770"/>
  <c r="H1770"/>
  <c r="M1770"/>
  <c r="AL1770"/>
  <c r="AM1770"/>
  <c r="AN1770"/>
  <c r="D1771"/>
  <c r="H1771"/>
  <c r="M1771"/>
  <c r="AL1771"/>
  <c r="AM1771"/>
  <c r="AN1771"/>
  <c r="D1772"/>
  <c r="H1772"/>
  <c r="M1772"/>
  <c r="AL1772"/>
  <c r="AM1772"/>
  <c r="AN1772"/>
  <c r="D1773"/>
  <c r="H1773"/>
  <c r="M1773"/>
  <c r="AL1773"/>
  <c r="AM1773"/>
  <c r="AN1773"/>
  <c r="D1774"/>
  <c r="H1774"/>
  <c r="M1774"/>
  <c r="AL1774"/>
  <c r="AM1774"/>
  <c r="AN1774"/>
  <c r="D1775"/>
  <c r="H1775"/>
  <c r="M1775"/>
  <c r="AL1775"/>
  <c r="AM1775"/>
  <c r="AN1775"/>
  <c r="D1776"/>
  <c r="H1776"/>
  <c r="M1776"/>
  <c r="AL1776"/>
  <c r="AM1776"/>
  <c r="AN1776"/>
  <c r="D1777"/>
  <c r="H1777"/>
  <c r="M1777"/>
  <c r="AL1777"/>
  <c r="AM1777"/>
  <c r="AN1777"/>
  <c r="D1778"/>
  <c r="H1778"/>
  <c r="M1778"/>
  <c r="AL1778"/>
  <c r="AM1778"/>
  <c r="AN1778"/>
  <c r="D1779"/>
  <c r="H1779"/>
  <c r="M1779"/>
  <c r="AL1779"/>
  <c r="AM1779"/>
  <c r="AN1779"/>
  <c r="D1780"/>
  <c r="H1780"/>
  <c r="M1780"/>
  <c r="AL1780"/>
  <c r="AM1780"/>
  <c r="AN1780"/>
  <c r="D1781"/>
  <c r="H1781"/>
  <c r="M1781"/>
  <c r="AL1781"/>
  <c r="AM1781"/>
  <c r="AN1781"/>
  <c r="D1782"/>
  <c r="H1782"/>
  <c r="M1782"/>
  <c r="AL1782"/>
  <c r="AM1782"/>
  <c r="AN1782"/>
  <c r="D1783"/>
  <c r="H1783"/>
  <c r="M1783"/>
  <c r="AL1783"/>
  <c r="AM1783"/>
  <c r="AN1783"/>
  <c r="D1784"/>
  <c r="H1784"/>
  <c r="M1784"/>
  <c r="AL1784"/>
  <c r="AM1784"/>
  <c r="AN1784"/>
  <c r="D1785"/>
  <c r="H1785"/>
  <c r="M1785"/>
  <c r="AL1785"/>
  <c r="AM1785"/>
  <c r="AN1785"/>
  <c r="D1786"/>
  <c r="H1786"/>
  <c r="M1786"/>
  <c r="AL1786"/>
  <c r="AM1786"/>
  <c r="AN1786"/>
  <c r="D1787"/>
  <c r="H1787"/>
  <c r="M1787"/>
  <c r="AL1787"/>
  <c r="AM1787"/>
  <c r="AN1787"/>
  <c r="D1788"/>
  <c r="H1788"/>
  <c r="M1788"/>
  <c r="AL1788"/>
  <c r="AM1788"/>
  <c r="AN1788"/>
  <c r="D1789"/>
  <c r="H1789"/>
  <c r="M1789"/>
  <c r="AL1789"/>
  <c r="AM1789"/>
  <c r="AN1789"/>
  <c r="D1790"/>
  <c r="H1790"/>
  <c r="M1790"/>
  <c r="AL1790"/>
  <c r="AM1790"/>
  <c r="AN1790"/>
  <c r="D1791"/>
  <c r="H1791"/>
  <c r="M1791"/>
  <c r="AL1791"/>
  <c r="AM1791"/>
  <c r="AN1791"/>
  <c r="D1792"/>
  <c r="H1792"/>
  <c r="M1792"/>
  <c r="AL1792"/>
  <c r="AM1792"/>
  <c r="AN1792"/>
  <c r="D1793"/>
  <c r="H1793"/>
  <c r="M1793"/>
  <c r="AL1793"/>
  <c r="AM1793"/>
  <c r="AN1793"/>
  <c r="D1794"/>
  <c r="H1794"/>
  <c r="M1794"/>
  <c r="AL1794"/>
  <c r="AM1794"/>
  <c r="AN1794"/>
  <c r="D1795"/>
  <c r="H1795"/>
  <c r="M1795"/>
  <c r="AL1795"/>
  <c r="AM1795"/>
  <c r="AN1795"/>
  <c r="D1796"/>
  <c r="H1796"/>
  <c r="M1796"/>
  <c r="AL1796"/>
  <c r="AM1796"/>
  <c r="AN1796"/>
  <c r="D1797"/>
  <c r="H1797"/>
  <c r="M1797"/>
  <c r="AL1797"/>
  <c r="AM1797"/>
  <c r="AN1797"/>
  <c r="D1798"/>
  <c r="H1798"/>
  <c r="M1798"/>
  <c r="AL1798"/>
  <c r="AM1798"/>
  <c r="AN1798"/>
  <c r="D1799"/>
  <c r="H1799"/>
  <c r="M1799"/>
  <c r="AL1799"/>
  <c r="AM1799"/>
  <c r="AN1799"/>
  <c r="D1800"/>
  <c r="H1800"/>
  <c r="M1800"/>
  <c r="AL1800"/>
  <c r="AM1800"/>
  <c r="AN1800"/>
  <c r="D1801"/>
  <c r="H1801"/>
  <c r="M1801"/>
  <c r="AL1801"/>
  <c r="AM1801"/>
  <c r="AN1801"/>
  <c r="D1802"/>
  <c r="H1802"/>
  <c r="M1802"/>
  <c r="AL1802"/>
  <c r="AM1802"/>
  <c r="AN1802"/>
  <c r="D1803"/>
  <c r="H1803"/>
  <c r="M1803"/>
  <c r="AL1803"/>
  <c r="AM1803"/>
  <c r="AN1803"/>
  <c r="D1804"/>
  <c r="H1804"/>
  <c r="M1804"/>
  <c r="AL1804"/>
  <c r="AM1804"/>
  <c r="AN1804"/>
  <c r="D1805"/>
  <c r="H1805"/>
  <c r="M1805"/>
  <c r="AL1805"/>
  <c r="AM1805"/>
  <c r="AN1805"/>
  <c r="D1806"/>
  <c r="H1806"/>
  <c r="M1806"/>
  <c r="AL1806"/>
  <c r="AM1806"/>
  <c r="AN1806"/>
  <c r="D1807"/>
  <c r="H1807"/>
  <c r="M1807"/>
  <c r="AL1807"/>
  <c r="AM1807"/>
  <c r="AN1807"/>
  <c r="D1808"/>
  <c r="H1808"/>
  <c r="M1808"/>
  <c r="AL1808"/>
  <c r="AM1808"/>
  <c r="AN1808"/>
  <c r="D1809"/>
  <c r="H1809"/>
  <c r="M1809"/>
  <c r="AL1809"/>
  <c r="AM1809"/>
  <c r="AN1809"/>
  <c r="D1810"/>
  <c r="H1810"/>
  <c r="M1810"/>
  <c r="AL1810"/>
  <c r="AM1810"/>
  <c r="AN1810"/>
  <c r="D1811"/>
  <c r="H1811"/>
  <c r="M1811"/>
  <c r="AL1811"/>
  <c r="AM1811"/>
  <c r="AN1811"/>
  <c r="D1812"/>
  <c r="H1812"/>
  <c r="M1812"/>
  <c r="AL1812"/>
  <c r="AM1812"/>
  <c r="AN1812"/>
  <c r="D1813"/>
  <c r="H1813"/>
  <c r="M1813"/>
  <c r="AL1813"/>
  <c r="AM1813"/>
  <c r="AN1813"/>
  <c r="D1814"/>
  <c r="H1814"/>
  <c r="M1814"/>
  <c r="AL1814"/>
  <c r="AM1814"/>
  <c r="AN1814"/>
  <c r="D1815"/>
  <c r="H1815"/>
  <c r="M1815"/>
  <c r="AL1815"/>
  <c r="AM1815"/>
  <c r="AN1815"/>
  <c r="D1816"/>
  <c r="H1816"/>
  <c r="M1816"/>
  <c r="AL1816"/>
  <c r="AM1816"/>
  <c r="AN1816"/>
  <c r="D1817"/>
  <c r="H1817"/>
  <c r="M1817"/>
  <c r="AL1817"/>
  <c r="AM1817"/>
  <c r="AN1817"/>
  <c r="D1818"/>
  <c r="H1818"/>
  <c r="M1818"/>
  <c r="AL1818"/>
  <c r="AM1818"/>
  <c r="AN1818"/>
  <c r="D1819"/>
  <c r="H1819"/>
  <c r="M1819"/>
  <c r="AL1819"/>
  <c r="AM1819"/>
  <c r="AN1819"/>
  <c r="D1820"/>
  <c r="H1820"/>
  <c r="M1820"/>
  <c r="AL1820"/>
  <c r="AM1820"/>
  <c r="AN1820"/>
  <c r="D1821"/>
  <c r="H1821"/>
  <c r="M1821"/>
  <c r="AL1821"/>
  <c r="AM1821"/>
  <c r="AN1821"/>
  <c r="D1822"/>
  <c r="H1822"/>
  <c r="M1822"/>
  <c r="AL1822"/>
  <c r="AM1822"/>
  <c r="AN1822"/>
  <c r="D1823"/>
  <c r="H1823"/>
  <c r="M1823"/>
  <c r="AL1823"/>
  <c r="AM1823"/>
  <c r="AN1823"/>
  <c r="D1824"/>
  <c r="H1824"/>
  <c r="M1824"/>
  <c r="AL1824"/>
  <c r="AM1824"/>
  <c r="AN1824"/>
  <c r="D1825"/>
  <c r="H1825"/>
  <c r="M1825"/>
  <c r="AL1825"/>
  <c r="AM1825"/>
  <c r="AN1825"/>
  <c r="D1826"/>
  <c r="H1826"/>
  <c r="M1826"/>
  <c r="AL1826"/>
  <c r="AM1826"/>
  <c r="AN1826"/>
  <c r="D1827"/>
  <c r="H1827"/>
  <c r="M1827"/>
  <c r="AL1827"/>
  <c r="AM1827"/>
  <c r="AN1827"/>
  <c r="D1828"/>
  <c r="H1828"/>
  <c r="M1828"/>
  <c r="AL1828"/>
  <c r="AM1828"/>
  <c r="AN1828"/>
  <c r="D1829"/>
  <c r="H1829"/>
  <c r="M1829"/>
  <c r="AL1829"/>
  <c r="AM1829"/>
  <c r="AN1829"/>
  <c r="D1830"/>
  <c r="H1830"/>
  <c r="M1830"/>
  <c r="AL1830"/>
  <c r="AM1830"/>
  <c r="AN1830"/>
  <c r="D1831"/>
  <c r="H1831"/>
  <c r="M1831"/>
  <c r="AL1831"/>
  <c r="AM1831"/>
  <c r="AN1831"/>
  <c r="D1832"/>
  <c r="H1832"/>
  <c r="M1832"/>
  <c r="AL1832"/>
  <c r="AM1832"/>
  <c r="AN1832"/>
  <c r="D1833"/>
  <c r="H1833"/>
  <c r="M1833"/>
  <c r="AL1833"/>
  <c r="AM1833"/>
  <c r="AN1833"/>
  <c r="D1834"/>
  <c r="H1834"/>
  <c r="M1834"/>
  <c r="AL1834"/>
  <c r="AM1834"/>
  <c r="AN1834"/>
  <c r="D1835"/>
  <c r="H1835"/>
  <c r="M1835"/>
  <c r="AL1835"/>
  <c r="AM1835"/>
  <c r="AN1835"/>
  <c r="D1836"/>
  <c r="H1836"/>
  <c r="M1836"/>
  <c r="AL1836"/>
  <c r="AM1836"/>
  <c r="AN1836"/>
  <c r="D1837"/>
  <c r="H1837"/>
  <c r="M1837"/>
  <c r="AL1837"/>
  <c r="AM1837"/>
  <c r="AN1837"/>
  <c r="D1838"/>
  <c r="H1838"/>
  <c r="M1838"/>
  <c r="AL1838"/>
  <c r="AM1838"/>
  <c r="AN1838"/>
  <c r="D1839"/>
  <c r="H1839"/>
  <c r="M1839"/>
  <c r="AL1839"/>
  <c r="AM1839"/>
  <c r="AN1839"/>
  <c r="D1840"/>
  <c r="H1840"/>
  <c r="M1840"/>
  <c r="AL1840"/>
  <c r="AM1840"/>
  <c r="AN1840"/>
  <c r="D1841"/>
  <c r="H1841"/>
  <c r="M1841"/>
  <c r="AL1841"/>
  <c r="AM1841"/>
  <c r="AN1841"/>
  <c r="D1842"/>
  <c r="H1842"/>
  <c r="M1842"/>
  <c r="AL1842"/>
  <c r="AM1842"/>
  <c r="AN1842"/>
  <c r="D1843"/>
  <c r="H1843"/>
  <c r="M1843"/>
  <c r="AL1843"/>
  <c r="AM1843"/>
  <c r="AN1843"/>
  <c r="D1844"/>
  <c r="H1844"/>
  <c r="M1844"/>
  <c r="AL1844"/>
  <c r="AM1844"/>
  <c r="AN1844"/>
  <c r="D1845"/>
  <c r="H1845"/>
  <c r="M1845"/>
  <c r="AL1845"/>
  <c r="AM1845"/>
  <c r="AN1845"/>
  <c r="D1846"/>
  <c r="H1846"/>
  <c r="M1846"/>
  <c r="AL1846"/>
  <c r="AM1846"/>
  <c r="AN1846"/>
  <c r="D1847"/>
  <c r="H1847"/>
  <c r="M1847"/>
  <c r="AL1847"/>
  <c r="AM1847"/>
  <c r="AN1847"/>
  <c r="D1848"/>
  <c r="H1848"/>
  <c r="M1848"/>
  <c r="AL1848"/>
  <c r="AM1848"/>
  <c r="AN1848"/>
  <c r="D1849"/>
  <c r="H1849"/>
  <c r="M1849"/>
  <c r="AL1849"/>
  <c r="AM1849"/>
  <c r="AN1849"/>
  <c r="D1850"/>
  <c r="H1850"/>
  <c r="M1850"/>
  <c r="AL1850"/>
  <c r="AM1850"/>
  <c r="AN1850"/>
  <c r="D1851"/>
  <c r="H1851"/>
  <c r="M1851"/>
  <c r="AL1851"/>
  <c r="AM1851"/>
  <c r="AN1851"/>
  <c r="D1852"/>
  <c r="H1852"/>
  <c r="M1852"/>
  <c r="AL1852"/>
  <c r="AM1852"/>
  <c r="AN1852"/>
  <c r="D1853"/>
  <c r="H1853"/>
  <c r="M1853"/>
  <c r="AL1853"/>
  <c r="AM1853"/>
  <c r="AN1853"/>
  <c r="D1854"/>
  <c r="H1854"/>
  <c r="M1854"/>
  <c r="AL1854"/>
  <c r="AM1854"/>
  <c r="AN1854"/>
  <c r="D1855"/>
  <c r="H1855"/>
  <c r="M1855"/>
  <c r="AL1855"/>
  <c r="AM1855"/>
  <c r="AN1855"/>
  <c r="D1856"/>
  <c r="H1856"/>
  <c r="M1856"/>
  <c r="AL1856"/>
  <c r="AM1856"/>
  <c r="AN1856"/>
  <c r="D1857"/>
  <c r="H1857"/>
  <c r="M1857"/>
  <c r="AL1857"/>
  <c r="AM1857"/>
  <c r="AN1857"/>
  <c r="D1858"/>
  <c r="H1858"/>
  <c r="M1858"/>
  <c r="AL1858"/>
  <c r="AM1858"/>
  <c r="AN1858"/>
  <c r="D1859"/>
  <c r="H1859"/>
  <c r="M1859"/>
  <c r="AL1859"/>
  <c r="AM1859"/>
  <c r="AN1859"/>
  <c r="D1860"/>
  <c r="H1860"/>
  <c r="M1860"/>
  <c r="AL1860"/>
  <c r="AM1860"/>
  <c r="AN1860"/>
  <c r="D1861"/>
  <c r="H1861"/>
  <c r="M1861"/>
  <c r="AL1861"/>
  <c r="AM1861"/>
  <c r="AN1861"/>
  <c r="D1862"/>
  <c r="H1862"/>
  <c r="M1862"/>
  <c r="AL1862"/>
  <c r="AM1862"/>
  <c r="AN1862"/>
  <c r="D1863"/>
  <c r="H1863"/>
  <c r="M1863"/>
  <c r="AL1863"/>
  <c r="AM1863"/>
  <c r="AN1863"/>
  <c r="D1864"/>
  <c r="H1864"/>
  <c r="M1864"/>
  <c r="AL1864"/>
  <c r="AM1864"/>
  <c r="AN1864"/>
  <c r="D1865"/>
  <c r="H1865"/>
  <c r="M1865"/>
  <c r="AL1865"/>
  <c r="AM1865"/>
  <c r="AN1865"/>
  <c r="D1866"/>
  <c r="H1866"/>
  <c r="M1866"/>
  <c r="AL1866"/>
  <c r="AM1866"/>
  <c r="AN1866"/>
  <c r="D1867"/>
  <c r="H1867"/>
  <c r="M1867"/>
  <c r="AL1867"/>
  <c r="AM1867"/>
  <c r="AN1867"/>
  <c r="D1868"/>
  <c r="H1868"/>
  <c r="M1868"/>
  <c r="AL1868"/>
  <c r="AM1868"/>
  <c r="AN1868"/>
  <c r="D1869"/>
  <c r="H1869"/>
  <c r="M1869"/>
  <c r="AL1869"/>
  <c r="AM1869"/>
  <c r="AN1869"/>
  <c r="D1870"/>
  <c r="H1870"/>
  <c r="M1870"/>
  <c r="AL1870"/>
  <c r="AM1870"/>
  <c r="AN1870"/>
  <c r="D1871"/>
  <c r="H1871"/>
  <c r="M1871"/>
  <c r="AL1871"/>
  <c r="AM1871"/>
  <c r="AN1871"/>
  <c r="D1872"/>
  <c r="H1872"/>
  <c r="M1872"/>
  <c r="AL1872"/>
  <c r="AM1872"/>
  <c r="AN1872"/>
  <c r="D1873"/>
  <c r="H1873"/>
  <c r="M1873"/>
  <c r="AL1873"/>
  <c r="AM1873"/>
  <c r="AN1873"/>
  <c r="D1874"/>
  <c r="H1874"/>
  <c r="M1874"/>
  <c r="AL1874"/>
  <c r="AM1874"/>
  <c r="AN1874"/>
  <c r="D1875"/>
  <c r="H1875"/>
  <c r="M1875"/>
  <c r="AL1875"/>
  <c r="AM1875"/>
  <c r="AN1875"/>
  <c r="D1876"/>
  <c r="H1876"/>
  <c r="M1876"/>
  <c r="AL1876"/>
  <c r="AM1876"/>
  <c r="AN1876"/>
  <c r="D1877"/>
  <c r="H1877"/>
  <c r="M1877"/>
  <c r="AL1877"/>
  <c r="AM1877"/>
  <c r="AN1877"/>
  <c r="D1878"/>
  <c r="H1878"/>
  <c r="M1878"/>
  <c r="AL1878"/>
  <c r="AM1878"/>
  <c r="AN1878"/>
  <c r="D1879"/>
  <c r="H1879"/>
  <c r="M1879"/>
  <c r="AL1879"/>
  <c r="AM1879"/>
  <c r="AN1879"/>
  <c r="D1880"/>
  <c r="H1880"/>
  <c r="M1880"/>
  <c r="AL1880"/>
  <c r="AM1880"/>
  <c r="AN1880"/>
  <c r="D1881"/>
  <c r="H1881"/>
  <c r="M1881"/>
  <c r="AL1881"/>
  <c r="AM1881"/>
  <c r="AN1881"/>
  <c r="D1882"/>
  <c r="H1882"/>
  <c r="M1882"/>
  <c r="AL1882"/>
  <c r="AM1882"/>
  <c r="AN1882"/>
  <c r="D1883"/>
  <c r="H1883"/>
  <c r="M1883"/>
  <c r="AL1883"/>
  <c r="AM1883"/>
  <c r="AN1883"/>
  <c r="D1884"/>
  <c r="H1884"/>
  <c r="M1884"/>
  <c r="AL1884"/>
  <c r="AM1884"/>
  <c r="AN1884"/>
  <c r="D1885"/>
  <c r="H1885"/>
  <c r="M1885"/>
  <c r="AL1885"/>
  <c r="AM1885"/>
  <c r="AN1885"/>
  <c r="D1886"/>
  <c r="H1886"/>
  <c r="M1886"/>
  <c r="AL1886"/>
  <c r="AM1886"/>
  <c r="AN1886"/>
  <c r="D1887"/>
  <c r="H1887"/>
  <c r="M1887"/>
  <c r="AL1887"/>
  <c r="AM1887"/>
  <c r="AN1887"/>
  <c r="D1888"/>
  <c r="H1888"/>
  <c r="M1888"/>
  <c r="AL1888"/>
  <c r="AM1888"/>
  <c r="AN1888"/>
  <c r="D1889"/>
  <c r="H1889"/>
  <c r="M1889"/>
  <c r="AL1889"/>
  <c r="AM1889"/>
  <c r="AN1889"/>
  <c r="D1890"/>
  <c r="H1890"/>
  <c r="M1890"/>
  <c r="AL1890"/>
  <c r="AM1890"/>
  <c r="AN1890"/>
  <c r="D1891"/>
  <c r="H1891"/>
  <c r="M1891"/>
  <c r="AL1891"/>
  <c r="AM1891"/>
  <c r="AN1891"/>
  <c r="D1892"/>
  <c r="H1892"/>
  <c r="M1892"/>
  <c r="AL1892"/>
  <c r="AM1892"/>
  <c r="AN1892"/>
  <c r="D1893"/>
  <c r="H1893"/>
  <c r="M1893"/>
  <c r="AL1893"/>
  <c r="AM1893"/>
  <c r="AN1893"/>
  <c r="D1894"/>
  <c r="H1894"/>
  <c r="M1894"/>
  <c r="AL1894"/>
  <c r="AM1894"/>
  <c r="AN1894"/>
  <c r="D1895"/>
  <c r="H1895"/>
  <c r="M1895"/>
  <c r="AL1895"/>
  <c r="AM1895"/>
  <c r="AN1895"/>
  <c r="D1896"/>
  <c r="H1896"/>
  <c r="M1896"/>
  <c r="AL1896"/>
  <c r="AM1896"/>
  <c r="AN1896"/>
  <c r="D1897"/>
  <c r="H1897"/>
  <c r="M1897"/>
  <c r="AL1897"/>
  <c r="AM1897"/>
  <c r="AN1897"/>
  <c r="D1898"/>
  <c r="H1898"/>
  <c r="M1898"/>
  <c r="AL1898"/>
  <c r="AM1898"/>
  <c r="AN1898"/>
  <c r="D1899"/>
  <c r="H1899"/>
  <c r="M1899"/>
  <c r="AL1899"/>
  <c r="AM1899"/>
  <c r="AN1899"/>
  <c r="D1900"/>
  <c r="H1900"/>
  <c r="M1900"/>
  <c r="AL1900"/>
  <c r="AM1900"/>
  <c r="AN1900"/>
  <c r="D1901"/>
  <c r="H1901"/>
  <c r="M1901"/>
  <c r="AL1901"/>
  <c r="AM1901"/>
  <c r="AN1901"/>
  <c r="D1902"/>
  <c r="H1902"/>
  <c r="M1902"/>
  <c r="AL1902"/>
  <c r="AM1902"/>
  <c r="AN1902"/>
  <c r="D1903"/>
  <c r="H1903"/>
  <c r="M1903"/>
  <c r="AL1903"/>
  <c r="AM1903"/>
  <c r="AN1903"/>
  <c r="D1904"/>
  <c r="H1904"/>
  <c r="M1904"/>
  <c r="AL1904"/>
  <c r="AM1904"/>
  <c r="AN1904"/>
  <c r="D1905"/>
  <c r="H1905"/>
  <c r="M1905"/>
  <c r="AL1905"/>
  <c r="AM1905"/>
  <c r="AN1905"/>
  <c r="D1906"/>
  <c r="H1906"/>
  <c r="M1906"/>
  <c r="AL1906"/>
  <c r="AM1906"/>
  <c r="AN1906"/>
  <c r="D1907"/>
  <c r="H1907"/>
  <c r="M1907"/>
  <c r="AL1907"/>
  <c r="AM1907"/>
  <c r="AN1907"/>
  <c r="D1908"/>
  <c r="H1908"/>
  <c r="M1908"/>
  <c r="AL1908"/>
  <c r="AM1908"/>
  <c r="AN1908"/>
  <c r="D1909"/>
  <c r="H1909"/>
  <c r="M1909"/>
  <c r="AL1909"/>
  <c r="AM1909"/>
  <c r="AN1909"/>
  <c r="D1910"/>
  <c r="H1910"/>
  <c r="M1910"/>
  <c r="AL1910"/>
  <c r="AM1910"/>
  <c r="AN1910"/>
  <c r="D1911"/>
  <c r="H1911"/>
  <c r="M1911"/>
  <c r="AL1911"/>
  <c r="AM1911"/>
  <c r="AN1911"/>
  <c r="D1912"/>
  <c r="H1912"/>
  <c r="M1912"/>
  <c r="AL1912"/>
  <c r="AM1912"/>
  <c r="AN1912"/>
  <c r="D1913"/>
  <c r="H1913"/>
  <c r="M1913"/>
  <c r="AL1913"/>
  <c r="AM1913"/>
  <c r="AN1913"/>
  <c r="D1914"/>
  <c r="H1914"/>
  <c r="M1914"/>
  <c r="AL1914"/>
  <c r="AM1914"/>
  <c r="AN1914"/>
  <c r="D1915"/>
  <c r="H1915"/>
  <c r="M1915"/>
  <c r="AL1915"/>
  <c r="AM1915"/>
  <c r="AN1915"/>
  <c r="D1916"/>
  <c r="H1916"/>
  <c r="M1916"/>
  <c r="AL1916"/>
  <c r="AM1916"/>
  <c r="AN1916"/>
  <c r="D1917"/>
  <c r="H1917"/>
  <c r="M1917"/>
  <c r="AL1917"/>
  <c r="AM1917"/>
  <c r="AN1917"/>
  <c r="D1918"/>
  <c r="H1918"/>
  <c r="M1918"/>
  <c r="AL1918"/>
  <c r="AM1918"/>
  <c r="AN1918"/>
  <c r="D1919"/>
  <c r="H1919"/>
  <c r="M1919"/>
  <c r="AL1919"/>
  <c r="AM1919"/>
  <c r="AN1919"/>
  <c r="D1920"/>
  <c r="H1920"/>
  <c r="M1920"/>
  <c r="AL1920"/>
  <c r="AM1920"/>
  <c r="AN1920"/>
  <c r="D1921"/>
  <c r="H1921"/>
  <c r="M1921"/>
  <c r="AL1921"/>
  <c r="AM1921"/>
  <c r="AN1921"/>
  <c r="D1922"/>
  <c r="H1922"/>
  <c r="M1922"/>
  <c r="AL1922"/>
  <c r="AM1922"/>
  <c r="AN1922"/>
  <c r="D1923"/>
  <c r="H1923"/>
  <c r="M1923"/>
  <c r="AL1923"/>
  <c r="AM1923"/>
  <c r="AN1923"/>
  <c r="D1924"/>
  <c r="H1924"/>
  <c r="M1924"/>
  <c r="AL1924"/>
  <c r="AM1924"/>
  <c r="AN1924"/>
  <c r="D1925"/>
  <c r="H1925"/>
  <c r="M1925"/>
  <c r="AL1925"/>
  <c r="AM1925"/>
  <c r="AN1925"/>
  <c r="D1926"/>
  <c r="H1926"/>
  <c r="M1926"/>
  <c r="AL1926"/>
  <c r="AM1926"/>
  <c r="AN1926"/>
  <c r="D1927"/>
  <c r="H1927"/>
  <c r="M1927"/>
  <c r="AL1927"/>
  <c r="AM1927"/>
  <c r="AN1927"/>
  <c r="D1928"/>
  <c r="H1928"/>
  <c r="M1928"/>
  <c r="AL1928"/>
  <c r="AM1928"/>
  <c r="AN1928"/>
  <c r="D1929"/>
  <c r="H1929"/>
  <c r="M1929"/>
  <c r="AL1929"/>
  <c r="AM1929"/>
  <c r="AN1929"/>
  <c r="D1930"/>
  <c r="H1930"/>
  <c r="M1930"/>
  <c r="AL1930"/>
  <c r="AM1930"/>
  <c r="AN1930"/>
  <c r="D1931"/>
  <c r="H1931"/>
  <c r="M1931"/>
  <c r="AL1931"/>
  <c r="AM1931"/>
  <c r="AN1931"/>
  <c r="D1932"/>
  <c r="H1932"/>
  <c r="M1932"/>
  <c r="AL1932"/>
  <c r="AM1932"/>
  <c r="AN1932"/>
  <c r="D1933"/>
  <c r="H1933"/>
  <c r="M1933"/>
  <c r="AL1933"/>
  <c r="AM1933"/>
  <c r="AN1933"/>
  <c r="D1934"/>
  <c r="H1934"/>
  <c r="M1934"/>
  <c r="AL1934"/>
  <c r="AM1934"/>
  <c r="AN1934"/>
  <c r="D1935"/>
  <c r="H1935"/>
  <c r="M1935"/>
  <c r="AL1935"/>
  <c r="AM1935"/>
  <c r="AN1935"/>
  <c r="D1936"/>
  <c r="H1936"/>
  <c r="M1936"/>
  <c r="AL1936"/>
  <c r="AM1936"/>
  <c r="AN1936"/>
  <c r="D1937"/>
  <c r="H1937"/>
  <c r="M1937"/>
  <c r="AL1937"/>
  <c r="AM1937"/>
  <c r="AN1937"/>
  <c r="D1938"/>
  <c r="H1938"/>
  <c r="M1938"/>
  <c r="AL1938"/>
  <c r="AM1938"/>
  <c r="AN1938"/>
  <c r="D1939"/>
  <c r="H1939"/>
  <c r="M1939"/>
  <c r="AL1939"/>
  <c r="AM1939"/>
  <c r="AN1939"/>
  <c r="D1940"/>
  <c r="H1940"/>
  <c r="M1940"/>
  <c r="AL1940"/>
  <c r="AM1940"/>
  <c r="AN1940"/>
  <c r="D1941"/>
  <c r="H1941"/>
  <c r="M1941"/>
  <c r="AL1941"/>
  <c r="AM1941"/>
  <c r="AN1941"/>
  <c r="D1942"/>
  <c r="H1942"/>
  <c r="M1942"/>
  <c r="AL1942"/>
  <c r="AM1942"/>
  <c r="AN1942"/>
  <c r="D1943"/>
  <c r="H1943"/>
  <c r="M1943"/>
  <c r="AL1943"/>
  <c r="AM1943"/>
  <c r="AN1943"/>
  <c r="D1944"/>
  <c r="H1944"/>
  <c r="M1944"/>
  <c r="AL1944"/>
  <c r="AM1944"/>
  <c r="AN1944"/>
  <c r="D1945"/>
  <c r="H1945"/>
  <c r="M1945"/>
  <c r="AL1945"/>
  <c r="AM1945"/>
  <c r="AN1945"/>
  <c r="D1946"/>
  <c r="H1946"/>
  <c r="M1946"/>
  <c r="AL1946"/>
  <c r="AM1946"/>
  <c r="AN1946"/>
  <c r="D1947"/>
  <c r="H1947"/>
  <c r="M1947"/>
  <c r="AL1947"/>
  <c r="AM1947"/>
  <c r="AN1947"/>
  <c r="D1948"/>
  <c r="H1948"/>
  <c r="M1948"/>
  <c r="AL1948"/>
  <c r="AM1948"/>
  <c r="AN1948"/>
  <c r="D1949"/>
  <c r="H1949"/>
  <c r="M1949"/>
  <c r="AL1949"/>
  <c r="AM1949"/>
  <c r="AN1949"/>
  <c r="D1950"/>
  <c r="H1950"/>
  <c r="M1950"/>
  <c r="AL1950"/>
  <c r="AM1950"/>
  <c r="AN1950"/>
  <c r="D1951"/>
  <c r="H1951"/>
  <c r="M1951"/>
  <c r="AL1951"/>
  <c r="AM1951"/>
  <c r="AN1951"/>
  <c r="D1952"/>
  <c r="H1952"/>
  <c r="M1952"/>
  <c r="AL1952"/>
  <c r="AM1952"/>
  <c r="AN1952"/>
  <c r="D1953"/>
  <c r="H1953"/>
  <c r="M1953"/>
  <c r="AL1953"/>
  <c r="AM1953"/>
  <c r="AN1953"/>
  <c r="D1954"/>
  <c r="H1954"/>
  <c r="M1954"/>
  <c r="AL1954"/>
  <c r="AM1954"/>
  <c r="AN1954"/>
  <c r="D1955"/>
  <c r="H1955"/>
  <c r="M1955"/>
  <c r="AL1955"/>
  <c r="AM1955"/>
  <c r="AN1955"/>
  <c r="D1956"/>
  <c r="H1956"/>
  <c r="M1956"/>
  <c r="AL1956"/>
  <c r="AM1956"/>
  <c r="AN1956"/>
  <c r="D1957"/>
  <c r="H1957"/>
  <c r="M1957"/>
  <c r="AL1957"/>
  <c r="AM1957"/>
  <c r="AN1957"/>
  <c r="D1958"/>
  <c r="H1958"/>
  <c r="M1958"/>
  <c r="AL1958"/>
  <c r="AM1958"/>
  <c r="AN1958"/>
  <c r="D1959"/>
  <c r="H1959"/>
  <c r="M1959"/>
  <c r="AL1959"/>
  <c r="AM1959"/>
  <c r="AN1959"/>
  <c r="D1960"/>
  <c r="H1960"/>
  <c r="M1960"/>
  <c r="AL1960"/>
  <c r="AM1960"/>
  <c r="AN1960"/>
  <c r="D1961"/>
  <c r="H1961"/>
  <c r="M1961"/>
  <c r="AL1961"/>
  <c r="AM1961"/>
  <c r="AN1961"/>
  <c r="D1962"/>
  <c r="H1962"/>
  <c r="M1962"/>
  <c r="AL1962"/>
  <c r="AM1962"/>
  <c r="AN1962"/>
  <c r="D1963"/>
  <c r="H1963"/>
  <c r="M1963"/>
  <c r="AL1963"/>
  <c r="AM1963"/>
  <c r="AN1963"/>
  <c r="D1964"/>
  <c r="H1964"/>
  <c r="M1964"/>
  <c r="AL1964"/>
  <c r="AM1964"/>
  <c r="AN1964"/>
  <c r="D1965"/>
  <c r="H1965"/>
  <c r="M1965"/>
  <c r="AL1965"/>
  <c r="AM1965"/>
  <c r="AN1965"/>
  <c r="D1966"/>
  <c r="H1966"/>
  <c r="M1966"/>
  <c r="AL1966"/>
  <c r="AM1966"/>
  <c r="AN1966"/>
  <c r="D1967"/>
  <c r="H1967"/>
  <c r="M1967"/>
  <c r="AL1967"/>
  <c r="AM1967"/>
  <c r="AN1967"/>
  <c r="D1968"/>
  <c r="H1968"/>
  <c r="M1968"/>
  <c r="AL1968"/>
  <c r="AM1968"/>
  <c r="AN1968"/>
  <c r="D1969"/>
  <c r="H1969"/>
  <c r="M1969"/>
  <c r="AL1969"/>
  <c r="AM1969"/>
  <c r="AN1969"/>
  <c r="D1970"/>
  <c r="H1970"/>
  <c r="M1970"/>
  <c r="AL1970"/>
  <c r="AM1970"/>
  <c r="AN1970"/>
  <c r="D1971"/>
  <c r="H1971"/>
  <c r="M1971"/>
  <c r="AL1971"/>
  <c r="AM1971"/>
  <c r="AN1971"/>
  <c r="D1972"/>
  <c r="H1972"/>
  <c r="M1972"/>
  <c r="AL1972"/>
  <c r="AM1972"/>
  <c r="AN1972"/>
  <c r="D1973"/>
  <c r="H1973"/>
  <c r="M1973"/>
  <c r="AL1973"/>
  <c r="AM1973"/>
  <c r="AN1973"/>
  <c r="D1974"/>
  <c r="H1974"/>
  <c r="M1974"/>
  <c r="AL1974"/>
  <c r="AM1974"/>
  <c r="AN1974"/>
  <c r="D1975"/>
  <c r="H1975"/>
  <c r="M1975"/>
  <c r="AL1975"/>
  <c r="AM1975"/>
  <c r="AN1975"/>
  <c r="D1976"/>
  <c r="H1976"/>
  <c r="M1976"/>
  <c r="AL1976"/>
  <c r="AM1976"/>
  <c r="AN1976"/>
  <c r="D1977"/>
  <c r="H1977"/>
  <c r="M1977"/>
  <c r="AL1977"/>
  <c r="AM1977"/>
  <c r="AN1977"/>
  <c r="D1978"/>
  <c r="H1978"/>
  <c r="M1978"/>
  <c r="AL1978"/>
  <c r="AM1978"/>
  <c r="AN1978"/>
  <c r="D1979"/>
  <c r="H1979"/>
  <c r="M1979"/>
  <c r="AL1979"/>
  <c r="AM1979"/>
  <c r="AN1979"/>
  <c r="D1980"/>
  <c r="H1980"/>
  <c r="M1980"/>
  <c r="AL1980"/>
  <c r="AM1980"/>
  <c r="AN1980"/>
  <c r="D1981"/>
  <c r="H1981"/>
  <c r="M1981"/>
  <c r="AL1981"/>
  <c r="AM1981"/>
  <c r="AN1981"/>
  <c r="D1982"/>
  <c r="H1982"/>
  <c r="M1982"/>
  <c r="AL1982"/>
  <c r="AM1982"/>
  <c r="AN1982"/>
  <c r="D1983"/>
  <c r="H1983"/>
  <c r="M1983"/>
  <c r="AL1983"/>
  <c r="AM1983"/>
  <c r="AN1983"/>
  <c r="D1984"/>
  <c r="H1984"/>
  <c r="M1984"/>
  <c r="AL1984"/>
  <c r="AM1984"/>
  <c r="AN1984"/>
  <c r="D1985"/>
  <c r="H1985"/>
  <c r="M1985"/>
  <c r="AL1985"/>
  <c r="AM1985"/>
  <c r="AN1985"/>
  <c r="D1986"/>
  <c r="H1986"/>
  <c r="M1986"/>
  <c r="AL1986"/>
  <c r="AM1986"/>
  <c r="AN1986"/>
  <c r="D1987"/>
  <c r="H1987"/>
  <c r="M1987"/>
  <c r="AL1987"/>
  <c r="AM1987"/>
  <c r="AN1987"/>
  <c r="D1988"/>
  <c r="H1988"/>
  <c r="M1988"/>
  <c r="AL1988"/>
  <c r="AM1988"/>
  <c r="AN1988"/>
  <c r="D1989"/>
  <c r="H1989"/>
  <c r="M1989"/>
  <c r="AL1989"/>
  <c r="AM1989"/>
  <c r="AN1989"/>
  <c r="D1990"/>
  <c r="H1990"/>
  <c r="M1990"/>
  <c r="AL1990"/>
  <c r="AM1990"/>
  <c r="AN1990"/>
  <c r="D1991"/>
  <c r="H1991"/>
  <c r="M1991"/>
  <c r="AL1991"/>
  <c r="AM1991"/>
  <c r="AN1991"/>
  <c r="D1992"/>
  <c r="H1992"/>
  <c r="M1992"/>
  <c r="AL1992"/>
  <c r="AM1992"/>
  <c r="AN1992"/>
  <c r="D1993"/>
  <c r="H1993"/>
  <c r="M1993"/>
  <c r="AL1993"/>
  <c r="AM1993"/>
  <c r="AN1993"/>
  <c r="D1994"/>
  <c r="H1994"/>
  <c r="M1994"/>
  <c r="AL1994"/>
  <c r="AM1994"/>
  <c r="AN1994"/>
  <c r="D1995"/>
  <c r="H1995"/>
  <c r="M1995"/>
  <c r="AL1995"/>
  <c r="AM1995"/>
  <c r="AN1995"/>
  <c r="D1996"/>
  <c r="H1996"/>
  <c r="M1996"/>
  <c r="AL1996"/>
  <c r="AM1996"/>
  <c r="AN1996"/>
  <c r="D1997"/>
  <c r="H1997"/>
  <c r="M1997"/>
  <c r="AL1997"/>
  <c r="AM1997"/>
  <c r="AN1997"/>
  <c r="D1998"/>
  <c r="H1998"/>
  <c r="M1998"/>
  <c r="AL1998"/>
  <c r="AM1998"/>
  <c r="AN1998"/>
  <c r="D1999"/>
  <c r="H1999"/>
  <c r="M1999"/>
  <c r="AL1999"/>
  <c r="AM1999"/>
  <c r="AN1999"/>
  <c r="D2000"/>
  <c r="H2000"/>
  <c r="M2000"/>
  <c r="AL2000"/>
  <c r="AM2000"/>
  <c r="AN2000"/>
  <c r="D2001"/>
  <c r="H2001"/>
  <c r="M2001"/>
  <c r="AL2001"/>
  <c r="AM2001"/>
  <c r="AN2001"/>
  <c r="D2002"/>
  <c r="H2002"/>
  <c r="M2002"/>
  <c r="AL2002"/>
  <c r="AM2002"/>
  <c r="AN2002"/>
  <c r="D2003"/>
  <c r="H2003"/>
  <c r="M2003"/>
  <c r="AL2003"/>
  <c r="AM2003"/>
  <c r="AN2003"/>
  <c r="D2004"/>
  <c r="H2004"/>
  <c r="M2004"/>
  <c r="AL2004"/>
  <c r="AM2004"/>
  <c r="AN2004"/>
  <c r="D2005"/>
  <c r="H2005"/>
  <c r="M2005"/>
  <c r="AL2005"/>
  <c r="AM2005"/>
  <c r="AN2005"/>
  <c r="D2006"/>
  <c r="H2006"/>
  <c r="M2006"/>
  <c r="AL2006"/>
  <c r="AM2006"/>
  <c r="AN2006"/>
  <c r="D2007"/>
  <c r="H2007"/>
  <c r="M2007"/>
  <c r="AL2007"/>
  <c r="AM2007"/>
  <c r="AN2007"/>
  <c r="D2008"/>
  <c r="H2008"/>
  <c r="M2008"/>
  <c r="AL2008"/>
  <c r="AM2008"/>
  <c r="AN2008"/>
  <c r="D2009"/>
  <c r="H2009"/>
  <c r="M2009"/>
  <c r="AL2009"/>
  <c r="AM2009"/>
  <c r="AN2009"/>
  <c r="D2010"/>
  <c r="H2010"/>
  <c r="M2010"/>
  <c r="AL2010"/>
  <c r="AM2010"/>
  <c r="AN2010"/>
  <c r="D2011"/>
  <c r="H2011"/>
  <c r="M2011"/>
  <c r="AL2011"/>
  <c r="AM2011"/>
  <c r="AN2011"/>
  <c r="D2012"/>
  <c r="H2012"/>
  <c r="M2012"/>
  <c r="AL2012"/>
  <c r="AM2012"/>
  <c r="AN2012"/>
  <c r="D2013"/>
  <c r="H2013"/>
  <c r="M2013"/>
  <c r="AL2013"/>
  <c r="AM2013"/>
  <c r="AN2013"/>
  <c r="D2014"/>
  <c r="H2014"/>
  <c r="M2014"/>
  <c r="AL2014"/>
  <c r="AM2014"/>
  <c r="AN2014"/>
  <c r="D2015"/>
  <c r="H2015"/>
  <c r="M2015"/>
  <c r="AL2015"/>
  <c r="AM2015"/>
  <c r="AN2015"/>
  <c r="D2016"/>
  <c r="H2016"/>
  <c r="M2016"/>
  <c r="AL2016"/>
  <c r="AM2016"/>
  <c r="AN2016"/>
  <c r="D2017"/>
  <c r="H2017"/>
  <c r="M2017"/>
  <c r="AL2017"/>
  <c r="AM2017"/>
  <c r="AN2017"/>
  <c r="D2018"/>
  <c r="H2018"/>
  <c r="M2018"/>
  <c r="AL2018"/>
  <c r="AM2018"/>
  <c r="AN2018"/>
  <c r="D2019"/>
  <c r="H2019"/>
  <c r="M2019"/>
  <c r="AL2019"/>
  <c r="AM2019"/>
  <c r="AN2019"/>
  <c r="D2020"/>
  <c r="H2020"/>
  <c r="M2020"/>
  <c r="AL2020"/>
  <c r="AM2020"/>
  <c r="AN2020"/>
  <c r="D2021"/>
  <c r="H2021"/>
  <c r="M2021"/>
  <c r="AL2021"/>
  <c r="AM2021"/>
  <c r="AN2021"/>
  <c r="D2022"/>
  <c r="H2022"/>
  <c r="M2022"/>
  <c r="AL2022"/>
  <c r="AM2022"/>
  <c r="AN2022"/>
  <c r="D2023"/>
  <c r="H2023"/>
  <c r="M2023"/>
  <c r="AL2023"/>
  <c r="AM2023"/>
  <c r="AN2023"/>
  <c r="D2024"/>
  <c r="H2024"/>
  <c r="M2024"/>
  <c r="AL2024"/>
  <c r="AM2024"/>
  <c r="AN2024"/>
  <c r="D2025"/>
  <c r="H2025"/>
  <c r="M2025"/>
  <c r="AL2025"/>
  <c r="AM2025"/>
  <c r="AN2025"/>
  <c r="D2026"/>
  <c r="H2026"/>
  <c r="M2026"/>
  <c r="AL2026"/>
  <c r="AM2026"/>
  <c r="AN2026"/>
  <c r="D2027"/>
  <c r="H2027"/>
  <c r="M2027"/>
  <c r="AL2027"/>
  <c r="AM2027"/>
  <c r="AN2027"/>
  <c r="D2028"/>
  <c r="H2028"/>
  <c r="M2028"/>
  <c r="AL2028"/>
  <c r="AM2028"/>
  <c r="AN2028"/>
  <c r="D2029"/>
  <c r="H2029"/>
  <c r="M2029"/>
  <c r="AL2029"/>
  <c r="AM2029"/>
  <c r="AN2029"/>
  <c r="D2030"/>
  <c r="H2030"/>
  <c r="M2030"/>
  <c r="AL2030"/>
  <c r="AM2030"/>
  <c r="AN2030"/>
  <c r="D2031"/>
  <c r="H2031"/>
  <c r="M2031"/>
  <c r="AL2031"/>
  <c r="AM2031"/>
  <c r="AN2031"/>
  <c r="D2032"/>
  <c r="H2032"/>
  <c r="M2032"/>
  <c r="AL2032"/>
  <c r="AM2032"/>
  <c r="AN2032"/>
  <c r="D2033"/>
  <c r="H2033"/>
  <c r="M2033"/>
  <c r="AL2033"/>
  <c r="AM2033"/>
  <c r="AN2033"/>
  <c r="D2034"/>
  <c r="H2034"/>
  <c r="M2034"/>
  <c r="AL2034"/>
  <c r="AM2034"/>
  <c r="AN2034"/>
  <c r="D2035"/>
  <c r="H2035"/>
  <c r="M2035"/>
  <c r="AL2035"/>
  <c r="AM2035"/>
  <c r="AN2035"/>
  <c r="D2036"/>
  <c r="H2036"/>
  <c r="M2036"/>
  <c r="AL2036"/>
  <c r="AM2036"/>
  <c r="AN2036"/>
  <c r="D2037"/>
  <c r="H2037"/>
  <c r="M2037"/>
  <c r="AL2037"/>
  <c r="AM2037"/>
  <c r="AN2037"/>
  <c r="D2038"/>
  <c r="H2038"/>
  <c r="M2038"/>
  <c r="AL2038"/>
  <c r="AM2038"/>
  <c r="AN2038"/>
  <c r="D2039"/>
  <c r="H2039"/>
  <c r="M2039"/>
  <c r="AL2039"/>
  <c r="AM2039"/>
  <c r="AN2039"/>
  <c r="D2040"/>
  <c r="H2040"/>
  <c r="M2040"/>
  <c r="AL2040"/>
  <c r="AM2040"/>
  <c r="AN2040"/>
  <c r="D2041"/>
  <c r="H2041"/>
  <c r="M2041"/>
  <c r="AL2041"/>
  <c r="AM2041"/>
  <c r="AN2041"/>
  <c r="D2042"/>
  <c r="H2042"/>
  <c r="M2042"/>
  <c r="AL2042"/>
  <c r="AM2042"/>
  <c r="AN2042"/>
  <c r="D2043"/>
  <c r="H2043"/>
  <c r="M2043"/>
  <c r="AL2043"/>
  <c r="AM2043"/>
  <c r="AN2043"/>
  <c r="D2044"/>
  <c r="H2044"/>
  <c r="M2044"/>
  <c r="AL2044"/>
  <c r="AM2044"/>
  <c r="AN2044"/>
  <c r="D2045"/>
  <c r="H2045"/>
  <c r="M2045"/>
  <c r="AL2045"/>
  <c r="AM2045"/>
  <c r="AN2045"/>
  <c r="D2046"/>
  <c r="H2046"/>
  <c r="M2046"/>
  <c r="AL2046"/>
  <c r="AM2046"/>
  <c r="AN2046"/>
  <c r="D2047"/>
  <c r="H2047"/>
  <c r="M2047"/>
  <c r="AL2047"/>
  <c r="AM2047"/>
  <c r="AN2047"/>
  <c r="D2048"/>
  <c r="H2048"/>
  <c r="M2048"/>
  <c r="AL2048"/>
  <c r="AM2048"/>
  <c r="AN2048"/>
  <c r="D2049"/>
  <c r="H2049"/>
  <c r="M2049"/>
  <c r="AL2049"/>
  <c r="AM2049"/>
  <c r="AN2049"/>
  <c r="D2050"/>
  <c r="H2050"/>
  <c r="M2050"/>
  <c r="AL2050"/>
  <c r="AM2050"/>
  <c r="AN2050"/>
  <c r="D2051"/>
  <c r="H2051"/>
  <c r="M2051"/>
  <c r="AL2051"/>
  <c r="AM2051"/>
  <c r="AN2051"/>
  <c r="D2052"/>
  <c r="H2052"/>
  <c r="M2052"/>
  <c r="AL2052"/>
  <c r="AM2052"/>
  <c r="AN2052"/>
  <c r="D2053"/>
  <c r="H2053"/>
  <c r="M2053"/>
  <c r="AL2053"/>
  <c r="AM2053"/>
  <c r="AN2053"/>
  <c r="D2054"/>
  <c r="H2054"/>
  <c r="M2054"/>
  <c r="AL2054"/>
  <c r="AM2054"/>
  <c r="AN2054"/>
  <c r="D2055"/>
  <c r="H2055"/>
  <c r="M2055"/>
  <c r="AL2055"/>
  <c r="AM2055"/>
  <c r="AN2055"/>
  <c r="D2056"/>
  <c r="H2056"/>
  <c r="M2056"/>
  <c r="AL2056"/>
  <c r="AM2056"/>
  <c r="AN2056"/>
  <c r="D2057"/>
  <c r="H2057"/>
  <c r="M2057"/>
  <c r="AL2057"/>
  <c r="AM2057"/>
  <c r="AN2057"/>
  <c r="D2058"/>
  <c r="H2058"/>
  <c r="M2058"/>
  <c r="AL2058"/>
  <c r="AM2058"/>
  <c r="AN2058"/>
  <c r="D2059"/>
  <c r="H2059"/>
  <c r="M2059"/>
  <c r="AL2059"/>
  <c r="AM2059"/>
  <c r="AN2059"/>
  <c r="D2060"/>
  <c r="H2060"/>
  <c r="M2060"/>
  <c r="AL2060"/>
  <c r="AM2060"/>
  <c r="AN2060"/>
  <c r="D2061"/>
  <c r="H2061"/>
  <c r="M2061"/>
  <c r="AL2061"/>
  <c r="AM2061"/>
  <c r="AN2061"/>
  <c r="D2062"/>
  <c r="H2062"/>
  <c r="M2062"/>
  <c r="AL2062"/>
  <c r="AM2062"/>
  <c r="AN2062"/>
  <c r="D2063"/>
  <c r="H2063"/>
  <c r="M2063"/>
  <c r="AL2063"/>
  <c r="AM2063"/>
  <c r="AN2063"/>
  <c r="D2064"/>
  <c r="H2064"/>
  <c r="M2064"/>
  <c r="AL2064"/>
  <c r="AM2064"/>
  <c r="AN2064"/>
  <c r="D2065"/>
  <c r="H2065"/>
  <c r="M2065"/>
  <c r="AL2065"/>
  <c r="AM2065"/>
  <c r="AN2065"/>
  <c r="D2066"/>
  <c r="H2066"/>
  <c r="M2066"/>
  <c r="AL2066"/>
  <c r="AM2066"/>
  <c r="AN2066"/>
  <c r="D2067"/>
  <c r="H2067"/>
  <c r="M2067"/>
  <c r="AL2067"/>
  <c r="AM2067"/>
  <c r="AN2067"/>
  <c r="D2068"/>
  <c r="H2068"/>
  <c r="M2068"/>
  <c r="AL2068"/>
  <c r="AM2068"/>
  <c r="AN2068"/>
  <c r="D2069"/>
  <c r="H2069"/>
  <c r="M2069"/>
  <c r="AL2069"/>
  <c r="AM2069"/>
  <c r="AN2069"/>
  <c r="D2070"/>
  <c r="H2070"/>
  <c r="M2070"/>
  <c r="AL2070"/>
  <c r="AM2070"/>
  <c r="AN2070"/>
  <c r="D2071"/>
  <c r="H2071"/>
  <c r="M2071"/>
  <c r="AL2071"/>
  <c r="AM2071"/>
  <c r="AN2071"/>
  <c r="D2072"/>
  <c r="H2072"/>
  <c r="M2072"/>
  <c r="AL2072"/>
  <c r="AM2072"/>
  <c r="AN2072"/>
  <c r="D2073"/>
  <c r="H2073"/>
  <c r="M2073"/>
  <c r="AL2073"/>
  <c r="AM2073"/>
  <c r="AN2073"/>
  <c r="D2074"/>
  <c r="H2074"/>
  <c r="M2074"/>
  <c r="AL2074"/>
  <c r="AM2074"/>
  <c r="AN2074"/>
  <c r="D2075"/>
  <c r="H2075"/>
  <c r="M2075"/>
  <c r="AL2075"/>
  <c r="AM2075"/>
  <c r="AN2075"/>
  <c r="D2076"/>
  <c r="H2076"/>
  <c r="M2076"/>
  <c r="AL2076"/>
  <c r="AM2076"/>
  <c r="AN2076"/>
  <c r="D2077"/>
  <c r="H2077"/>
  <c r="M2077"/>
  <c r="AL2077"/>
  <c r="AM2077"/>
  <c r="AN2077"/>
  <c r="D2078"/>
  <c r="H2078"/>
  <c r="M2078"/>
  <c r="AL2078"/>
  <c r="AM2078"/>
  <c r="AN2078"/>
  <c r="D2079"/>
  <c r="H2079"/>
  <c r="M2079"/>
  <c r="AL2079"/>
  <c r="AM2079"/>
  <c r="AN2079"/>
  <c r="D2080"/>
  <c r="H2080"/>
  <c r="M2080"/>
  <c r="AL2080"/>
  <c r="AM2080"/>
  <c r="AN2080"/>
  <c r="D2081"/>
  <c r="H2081"/>
  <c r="M2081"/>
  <c r="AL2081"/>
  <c r="AM2081"/>
  <c r="AN2081"/>
  <c r="D2082"/>
  <c r="H2082"/>
  <c r="M2082"/>
  <c r="AL2082"/>
  <c r="AM2082"/>
  <c r="AN2082"/>
  <c r="D2083"/>
  <c r="H2083"/>
  <c r="M2083"/>
  <c r="AL2083"/>
  <c r="AM2083"/>
  <c r="AN2083"/>
  <c r="D2084"/>
  <c r="H2084"/>
  <c r="M2084"/>
  <c r="AL2084"/>
  <c r="AM2084"/>
  <c r="AN2084"/>
  <c r="D2085"/>
  <c r="H2085"/>
  <c r="M2085"/>
  <c r="AL2085"/>
  <c r="AM2085"/>
  <c r="AN2085"/>
  <c r="D2086"/>
  <c r="H2086"/>
  <c r="M2086"/>
  <c r="AL2086"/>
  <c r="AM2086"/>
  <c r="AN2086"/>
  <c r="D2087"/>
  <c r="H2087"/>
  <c r="M2087"/>
  <c r="AL2087"/>
  <c r="AM2087"/>
  <c r="AN2087"/>
  <c r="D2088"/>
  <c r="H2088"/>
  <c r="M2088"/>
  <c r="AL2088"/>
  <c r="AM2088"/>
  <c r="AN2088"/>
  <c r="D2089"/>
  <c r="H2089"/>
  <c r="M2089"/>
  <c r="AL2089"/>
  <c r="AM2089"/>
  <c r="AN2089"/>
  <c r="D2090"/>
  <c r="H2090"/>
  <c r="M2090"/>
  <c r="AL2090"/>
  <c r="AM2090"/>
  <c r="AN2090"/>
  <c r="D2091"/>
  <c r="H2091"/>
  <c r="M2091"/>
  <c r="AL2091"/>
  <c r="AM2091"/>
  <c r="AN2091"/>
  <c r="D2092"/>
  <c r="H2092"/>
  <c r="M2092"/>
  <c r="AL2092"/>
  <c r="AM2092"/>
  <c r="AN2092"/>
  <c r="D2093"/>
  <c r="H2093"/>
  <c r="M2093"/>
  <c r="AL2093"/>
  <c r="AM2093"/>
  <c r="AN2093"/>
  <c r="D2094"/>
  <c r="H2094"/>
  <c r="M2094"/>
  <c r="AL2094"/>
  <c r="AM2094"/>
  <c r="AN2094"/>
  <c r="D2095"/>
  <c r="H2095"/>
  <c r="M2095"/>
  <c r="AL2095"/>
  <c r="AM2095"/>
  <c r="AN2095"/>
  <c r="D2096"/>
  <c r="H2096"/>
  <c r="M2096"/>
  <c r="AL2096"/>
  <c r="AM2096"/>
  <c r="AN2096"/>
  <c r="D2097"/>
  <c r="H2097"/>
  <c r="M2097"/>
  <c r="AL2097"/>
  <c r="AM2097"/>
  <c r="AN2097"/>
  <c r="D2098"/>
  <c r="H2098"/>
  <c r="M2098"/>
  <c r="AL2098"/>
  <c r="AM2098"/>
  <c r="AN2098"/>
  <c r="D2099"/>
  <c r="H2099"/>
  <c r="M2099"/>
  <c r="AL2099"/>
  <c r="AM2099"/>
  <c r="AN2099"/>
  <c r="D2100"/>
  <c r="H2100"/>
  <c r="M2100"/>
  <c r="AL2100"/>
  <c r="AM2100"/>
  <c r="AN2100"/>
  <c r="D2101"/>
  <c r="H2101"/>
  <c r="M2101"/>
  <c r="AL2101"/>
  <c r="AM2101"/>
  <c r="AN2101"/>
  <c r="D2102"/>
  <c r="H2102"/>
  <c r="M2102"/>
  <c r="AL2102"/>
  <c r="AM2102"/>
  <c r="AN2102"/>
  <c r="D2103"/>
  <c r="H2103"/>
  <c r="M2103"/>
  <c r="AL2103"/>
  <c r="AM2103"/>
  <c r="AN2103"/>
  <c r="D2104"/>
  <c r="H2104"/>
  <c r="M2104"/>
  <c r="AL2104"/>
  <c r="AM2104"/>
  <c r="AN2104"/>
  <c r="D2105"/>
  <c r="H2105"/>
  <c r="M2105"/>
  <c r="AL2105"/>
  <c r="AM2105"/>
  <c r="AN2105"/>
  <c r="D2106"/>
  <c r="H2106"/>
  <c r="M2106"/>
  <c r="AL2106"/>
  <c r="AM2106"/>
  <c r="AN2106"/>
  <c r="D2107"/>
  <c r="H2107"/>
  <c r="M2107"/>
  <c r="AL2107"/>
  <c r="AM2107"/>
  <c r="AN2107"/>
  <c r="D2108"/>
  <c r="H2108"/>
  <c r="M2108"/>
  <c r="AL2108"/>
  <c r="AM2108"/>
  <c r="AN2108"/>
  <c r="D2109"/>
  <c r="H2109"/>
  <c r="M2109"/>
  <c r="AL2109"/>
  <c r="AM2109"/>
  <c r="AN2109"/>
  <c r="D2110"/>
  <c r="H2110"/>
  <c r="M2110"/>
  <c r="AL2110"/>
  <c r="AM2110"/>
  <c r="AN2110"/>
  <c r="D2111"/>
  <c r="H2111"/>
  <c r="M2111"/>
  <c r="AL2111"/>
  <c r="AM2111"/>
  <c r="AN2111"/>
  <c r="D2112"/>
  <c r="H2112"/>
  <c r="M2112"/>
  <c r="AL2112"/>
  <c r="AM2112"/>
  <c r="AN2112"/>
  <c r="D2113"/>
  <c r="H2113"/>
  <c r="M2113"/>
  <c r="AL2113"/>
  <c r="AM2113"/>
  <c r="AN2113"/>
  <c r="D2114"/>
  <c r="H2114"/>
  <c r="M2114"/>
  <c r="AL2114"/>
  <c r="AM2114"/>
  <c r="AN2114"/>
  <c r="D2115"/>
  <c r="H2115"/>
  <c r="M2115"/>
  <c r="AL2115"/>
  <c r="AM2115"/>
  <c r="AN2115"/>
  <c r="D2116"/>
  <c r="H2116"/>
  <c r="M2116"/>
  <c r="AL2116"/>
  <c r="AM2116"/>
  <c r="AN2116"/>
  <c r="D2117"/>
  <c r="H2117"/>
  <c r="M2117"/>
  <c r="AL2117"/>
  <c r="AM2117"/>
  <c r="AN2117"/>
  <c r="D2118"/>
  <c r="H2118"/>
  <c r="M2118"/>
  <c r="AL2118"/>
  <c r="AM2118"/>
  <c r="AN2118"/>
  <c r="D2119"/>
  <c r="H2119"/>
  <c r="M2119"/>
  <c r="AL2119"/>
  <c r="AM2119"/>
  <c r="AN2119"/>
  <c r="D2120"/>
  <c r="H2120"/>
  <c r="M2120"/>
  <c r="AL2120"/>
  <c r="AM2120"/>
  <c r="AN2120"/>
  <c r="D2121"/>
  <c r="H2121"/>
  <c r="M2121"/>
  <c r="AL2121"/>
  <c r="AM2121"/>
  <c r="AN2121"/>
  <c r="D2122"/>
  <c r="H2122"/>
  <c r="M2122"/>
  <c r="AL2122"/>
  <c r="AM2122"/>
  <c r="AN2122"/>
  <c r="D2123"/>
  <c r="H2123"/>
  <c r="M2123"/>
  <c r="AL2123"/>
  <c r="AM2123"/>
  <c r="AN2123"/>
  <c r="D2124"/>
  <c r="H2124"/>
  <c r="M2124"/>
  <c r="AL2124"/>
  <c r="AM2124"/>
  <c r="AN2124"/>
  <c r="D2125"/>
  <c r="H2125"/>
  <c r="M2125"/>
  <c r="AL2125"/>
  <c r="AM2125"/>
  <c r="AN2125"/>
  <c r="D2126"/>
  <c r="H2126"/>
  <c r="M2126"/>
  <c r="AL2126"/>
  <c r="AM2126"/>
  <c r="AN2126"/>
  <c r="D2127"/>
  <c r="H2127"/>
  <c r="M2127"/>
  <c r="AL2127"/>
  <c r="AM2127"/>
  <c r="AN2127"/>
  <c r="D2128"/>
  <c r="H2128"/>
  <c r="M2128"/>
  <c r="AL2128"/>
  <c r="AM2128"/>
  <c r="AN2128"/>
  <c r="D2129"/>
  <c r="H2129"/>
  <c r="M2129"/>
  <c r="AL2129"/>
  <c r="AM2129"/>
  <c r="AN2129"/>
  <c r="D2130"/>
  <c r="H2130"/>
  <c r="M2130"/>
  <c r="AL2130"/>
  <c r="AM2130"/>
  <c r="AN2130"/>
  <c r="D2131"/>
  <c r="H2131"/>
  <c r="M2131"/>
  <c r="AL2131"/>
  <c r="AM2131"/>
  <c r="AN2131"/>
  <c r="D2132"/>
  <c r="H2132"/>
  <c r="M2132"/>
  <c r="AL2132"/>
  <c r="AM2132"/>
  <c r="AN2132"/>
  <c r="D2133"/>
  <c r="H2133"/>
  <c r="M2133"/>
  <c r="AL2133"/>
  <c r="AM2133"/>
  <c r="AN2133"/>
  <c r="D2134"/>
  <c r="H2134"/>
  <c r="M2134"/>
  <c r="AL2134"/>
  <c r="AM2134"/>
  <c r="AN2134"/>
  <c r="D2135"/>
  <c r="H2135"/>
  <c r="M2135"/>
  <c r="AL2135"/>
  <c r="AM2135"/>
  <c r="AN2135"/>
  <c r="D2136"/>
  <c r="H2136"/>
  <c r="M2136"/>
  <c r="AL2136"/>
  <c r="AM2136"/>
  <c r="AN2136"/>
  <c r="D2137"/>
  <c r="H2137"/>
  <c r="M2137"/>
  <c r="AL2137"/>
  <c r="AM2137"/>
  <c r="AN2137"/>
  <c r="D2138"/>
  <c r="H2138"/>
  <c r="M2138"/>
  <c r="AL2138"/>
  <c r="AM2138"/>
  <c r="AN2138"/>
  <c r="D2139"/>
  <c r="H2139"/>
  <c r="M2139"/>
  <c r="AL2139"/>
  <c r="AM2139"/>
  <c r="AN2139"/>
  <c r="D2140"/>
  <c r="H2140"/>
  <c r="M2140"/>
  <c r="AL2140"/>
  <c r="AM2140"/>
  <c r="AN2140"/>
  <c r="D2141"/>
  <c r="H2141"/>
  <c r="M2141"/>
  <c r="AL2141"/>
  <c r="AM2141"/>
  <c r="AN2141"/>
  <c r="D2142"/>
  <c r="H2142"/>
  <c r="M2142"/>
  <c r="AL2142"/>
  <c r="AM2142"/>
  <c r="AN2142"/>
  <c r="D2143"/>
  <c r="H2143"/>
  <c r="M2143"/>
  <c r="AL2143"/>
  <c r="AM2143"/>
  <c r="AN2143"/>
  <c r="D2144"/>
  <c r="H2144"/>
  <c r="M2144"/>
  <c r="AL2144"/>
  <c r="AM2144"/>
  <c r="AN2144"/>
  <c r="D2145"/>
  <c r="H2145"/>
  <c r="M2145"/>
  <c r="AL2145"/>
  <c r="AM2145"/>
  <c r="AN2145"/>
  <c r="D2146"/>
  <c r="H2146"/>
  <c r="M2146"/>
  <c r="AL2146"/>
  <c r="AM2146"/>
  <c r="AN2146"/>
  <c r="D2147"/>
  <c r="H2147"/>
  <c r="M2147"/>
  <c r="AL2147"/>
  <c r="AM2147"/>
  <c r="AN2147"/>
  <c r="D2148"/>
  <c r="H2148"/>
  <c r="M2148"/>
  <c r="AL2148"/>
  <c r="AM2148"/>
  <c r="AN2148"/>
  <c r="D2149"/>
  <c r="H2149"/>
  <c r="M2149"/>
  <c r="AL2149"/>
  <c r="AM2149"/>
  <c r="AN2149"/>
  <c r="D2150"/>
  <c r="H2150"/>
  <c r="M2150"/>
  <c r="AL2150"/>
  <c r="AM2150"/>
  <c r="AN2150"/>
  <c r="D2151"/>
  <c r="H2151"/>
  <c r="M2151"/>
  <c r="AL2151"/>
  <c r="AM2151"/>
  <c r="AN2151"/>
  <c r="D2152"/>
  <c r="H2152"/>
  <c r="M2152"/>
  <c r="AL2152"/>
  <c r="AM2152"/>
  <c r="AN2152"/>
  <c r="D2153"/>
  <c r="H2153"/>
  <c r="M2153"/>
  <c r="AL2153"/>
  <c r="AM2153"/>
  <c r="AN2153"/>
  <c r="D2154"/>
  <c r="H2154"/>
  <c r="M2154"/>
  <c r="AL2154"/>
  <c r="AM2154"/>
  <c r="AN2154"/>
  <c r="D2155"/>
  <c r="H2155"/>
  <c r="M2155"/>
  <c r="AL2155"/>
  <c r="AM2155"/>
  <c r="AN2155"/>
  <c r="D2156"/>
  <c r="H2156"/>
  <c r="M2156"/>
  <c r="AL2156"/>
  <c r="AM2156"/>
  <c r="AN2156"/>
  <c r="D2157"/>
  <c r="H2157"/>
  <c r="M2157"/>
  <c r="AL2157"/>
  <c r="AM2157"/>
  <c r="AN2157"/>
  <c r="D2158"/>
  <c r="H2158"/>
  <c r="M2158"/>
  <c r="AL2158"/>
  <c r="AM2158"/>
  <c r="AN2158"/>
  <c r="D2159"/>
  <c r="H2159"/>
  <c r="M2159"/>
  <c r="AL2159"/>
  <c r="AM2159"/>
  <c r="AN2159"/>
  <c r="D2160"/>
  <c r="H2160"/>
  <c r="M2160"/>
  <c r="AL2160"/>
  <c r="AM2160"/>
  <c r="AN2160"/>
  <c r="D2161"/>
  <c r="H2161"/>
  <c r="M2161"/>
  <c r="AL2161"/>
  <c r="AM2161"/>
  <c r="AN2161"/>
  <c r="D2162"/>
  <c r="H2162"/>
  <c r="M2162"/>
  <c r="AL2162"/>
  <c r="AM2162"/>
  <c r="AN2162"/>
  <c r="D2163"/>
  <c r="H2163"/>
  <c r="M2163"/>
  <c r="AL2163"/>
  <c r="AM2163"/>
  <c r="AN2163"/>
  <c r="D2164"/>
  <c r="H2164"/>
  <c r="M2164"/>
  <c r="AL2164"/>
  <c r="AM2164"/>
  <c r="AN2164"/>
  <c r="D2165"/>
  <c r="H2165"/>
  <c r="M2165"/>
  <c r="AL2165"/>
  <c r="AM2165"/>
  <c r="AN2165"/>
  <c r="D2166"/>
  <c r="H2166"/>
  <c r="M2166"/>
  <c r="AL2166"/>
  <c r="AM2166"/>
  <c r="AN2166"/>
  <c r="D2167"/>
  <c r="H2167"/>
  <c r="M2167"/>
  <c r="AL2167"/>
  <c r="AM2167"/>
  <c r="AN2167"/>
  <c r="D2168"/>
  <c r="H2168"/>
  <c r="M2168"/>
  <c r="AL2168"/>
  <c r="AM2168"/>
  <c r="AN2168"/>
  <c r="D2169"/>
  <c r="H2169"/>
  <c r="M2169"/>
  <c r="AL2169"/>
  <c r="AM2169"/>
  <c r="AN2169"/>
  <c r="D2170"/>
  <c r="H2170"/>
  <c r="M2170"/>
  <c r="AL2170"/>
  <c r="AM2170"/>
  <c r="AN2170"/>
  <c r="D2171"/>
  <c r="H2171"/>
  <c r="M2171"/>
  <c r="AL2171"/>
  <c r="AM2171"/>
  <c r="AN2171"/>
  <c r="D2172"/>
  <c r="H2172"/>
  <c r="M2172"/>
  <c r="AL2172"/>
  <c r="AM2172"/>
  <c r="AN2172"/>
  <c r="D2173"/>
  <c r="H2173"/>
  <c r="M2173"/>
  <c r="AL2173"/>
  <c r="AM2173"/>
  <c r="AN2173"/>
  <c r="D2174"/>
  <c r="H2174"/>
  <c r="M2174"/>
  <c r="AL2174"/>
  <c r="AM2174"/>
  <c r="AN2174"/>
  <c r="D2175"/>
  <c r="H2175"/>
  <c r="M2175"/>
  <c r="AL2175"/>
  <c r="AM2175"/>
  <c r="AN2175"/>
  <c r="D2176"/>
  <c r="H2176"/>
  <c r="M2176"/>
  <c r="AL2176"/>
  <c r="AM2176"/>
  <c r="AN2176"/>
  <c r="D2177"/>
  <c r="H2177"/>
  <c r="M2177"/>
  <c r="AL2177"/>
  <c r="AM2177"/>
  <c r="AN2177"/>
  <c r="D2178"/>
  <c r="H2178"/>
  <c r="M2178"/>
  <c r="AL2178"/>
  <c r="AM2178"/>
  <c r="AN2178"/>
  <c r="D2179"/>
  <c r="H2179"/>
  <c r="M2179"/>
  <c r="AL2179"/>
  <c r="AM2179"/>
  <c r="AN2179"/>
  <c r="D2180"/>
  <c r="H2180"/>
  <c r="M2180"/>
  <c r="AL2180"/>
  <c r="AM2180"/>
  <c r="AN2180"/>
  <c r="D2181"/>
  <c r="H2181"/>
  <c r="M2181"/>
  <c r="AL2181"/>
  <c r="AM2181"/>
  <c r="AN2181"/>
  <c r="D2182"/>
  <c r="H2182"/>
  <c r="M2182"/>
  <c r="AL2182"/>
  <c r="AM2182"/>
  <c r="AN2182"/>
  <c r="D2183"/>
  <c r="H2183"/>
  <c r="M2183"/>
  <c r="AL2183"/>
  <c r="AM2183"/>
  <c r="AN2183"/>
  <c r="D2184"/>
  <c r="H2184"/>
  <c r="M2184"/>
  <c r="AL2184"/>
  <c r="AM2184"/>
  <c r="AN2184"/>
  <c r="D2185"/>
  <c r="H2185"/>
  <c r="M2185"/>
  <c r="AL2185"/>
  <c r="AM2185"/>
  <c r="AN2185"/>
  <c r="D2186"/>
  <c r="H2186"/>
  <c r="M2186"/>
  <c r="AL2186"/>
  <c r="AM2186"/>
  <c r="AN2186"/>
  <c r="D2187"/>
  <c r="H2187"/>
  <c r="M2187"/>
  <c r="AL2187"/>
  <c r="AM2187"/>
  <c r="AN2187"/>
  <c r="D2188"/>
  <c r="H2188"/>
  <c r="M2188"/>
  <c r="AL2188"/>
  <c r="AM2188"/>
  <c r="AN2188"/>
  <c r="D2189"/>
  <c r="H2189"/>
  <c r="M2189"/>
  <c r="AL2189"/>
  <c r="AM2189"/>
  <c r="AN2189"/>
  <c r="D2190"/>
  <c r="H2190"/>
  <c r="M2190"/>
  <c r="AL2190"/>
  <c r="AM2190"/>
  <c r="AN2190"/>
  <c r="D2191"/>
  <c r="H2191"/>
  <c r="M2191"/>
  <c r="AL2191"/>
  <c r="AM2191"/>
  <c r="AN2191"/>
  <c r="D2192"/>
  <c r="H2192"/>
  <c r="M2192"/>
  <c r="AL2192"/>
  <c r="AM2192"/>
  <c r="AN2192"/>
  <c r="D2193"/>
  <c r="H2193"/>
  <c r="M2193"/>
  <c r="AL2193"/>
  <c r="AM2193"/>
  <c r="AN2193"/>
  <c r="D2194"/>
  <c r="H2194"/>
  <c r="M2194"/>
  <c r="AL2194"/>
  <c r="AM2194"/>
  <c r="AN2194"/>
  <c r="D2195"/>
  <c r="H2195"/>
  <c r="M2195"/>
  <c r="AL2195"/>
  <c r="AM2195"/>
  <c r="AN2195"/>
  <c r="D2196"/>
  <c r="H2196"/>
  <c r="M2196"/>
  <c r="AL2196"/>
  <c r="AM2196"/>
  <c r="AN2196"/>
  <c r="D2197"/>
  <c r="H2197"/>
  <c r="M2197"/>
  <c r="AL2197"/>
  <c r="AM2197"/>
  <c r="AN2197"/>
  <c r="D2198"/>
  <c r="H2198"/>
  <c r="M2198"/>
  <c r="AL2198"/>
  <c r="AM2198"/>
  <c r="AN2198"/>
  <c r="D2199"/>
  <c r="H2199"/>
  <c r="M2199"/>
  <c r="AL2199"/>
  <c r="AM2199"/>
  <c r="AN2199"/>
  <c r="D2200"/>
  <c r="H2200"/>
  <c r="M2200"/>
  <c r="AL2200"/>
  <c r="AM2200"/>
  <c r="AN2200"/>
  <c r="D2201"/>
  <c r="H2201"/>
  <c r="M2201"/>
  <c r="AL2201"/>
  <c r="AM2201"/>
  <c r="AN2201"/>
  <c r="D2202"/>
  <c r="H2202"/>
  <c r="M2202"/>
  <c r="AL2202"/>
  <c r="AM2202"/>
  <c r="AN2202"/>
  <c r="D2203"/>
  <c r="H2203"/>
  <c r="M2203"/>
  <c r="AL2203"/>
  <c r="AM2203"/>
  <c r="AN2203"/>
  <c r="D2204"/>
  <c r="H2204"/>
  <c r="M2204"/>
  <c r="AL2204"/>
  <c r="AM2204"/>
  <c r="AN2204"/>
  <c r="D2205"/>
  <c r="H2205"/>
  <c r="M2205"/>
  <c r="AL2205"/>
  <c r="AM2205"/>
  <c r="AN2205"/>
  <c r="D2206"/>
  <c r="H2206"/>
  <c r="M2206"/>
  <c r="AL2206"/>
  <c r="AM2206"/>
  <c r="AN2206"/>
  <c r="D2207"/>
  <c r="H2207"/>
  <c r="M2207"/>
  <c r="AL2207"/>
  <c r="AM2207"/>
  <c r="AN2207"/>
  <c r="D2208"/>
  <c r="H2208"/>
  <c r="M2208"/>
  <c r="AL2208"/>
  <c r="AM2208"/>
  <c r="AN2208"/>
  <c r="D2209"/>
  <c r="H2209"/>
  <c r="M2209"/>
  <c r="AL2209"/>
  <c r="AM2209"/>
  <c r="AN2209"/>
  <c r="D2210"/>
  <c r="H2210"/>
  <c r="M2210"/>
  <c r="AL2210"/>
  <c r="AM2210"/>
  <c r="AN2210"/>
  <c r="D2211"/>
  <c r="H2211"/>
  <c r="M2211"/>
  <c r="AL2211"/>
  <c r="AM2211"/>
  <c r="AN2211"/>
  <c r="D2212"/>
  <c r="H2212"/>
  <c r="M2212"/>
  <c r="AL2212"/>
  <c r="AM2212"/>
  <c r="AN2212"/>
  <c r="D2213"/>
  <c r="H2213"/>
  <c r="M2213"/>
  <c r="AL2213"/>
  <c r="AM2213"/>
  <c r="AN2213"/>
  <c r="D2214"/>
  <c r="H2214"/>
  <c r="M2214"/>
  <c r="AL2214"/>
  <c r="AM2214"/>
  <c r="AN2214"/>
  <c r="D2215"/>
  <c r="H2215"/>
  <c r="M2215"/>
  <c r="AL2215"/>
  <c r="AM2215"/>
  <c r="AN2215"/>
  <c r="D2216"/>
  <c r="H2216"/>
  <c r="M2216"/>
  <c r="AL2216"/>
  <c r="AM2216"/>
  <c r="AN2216"/>
  <c r="D2217"/>
  <c r="H2217"/>
  <c r="M2217"/>
  <c r="AL2217"/>
  <c r="AM2217"/>
  <c r="AN2217"/>
  <c r="D2218"/>
  <c r="H2218"/>
  <c r="M2218"/>
  <c r="AL2218"/>
  <c r="AM2218"/>
  <c r="AN2218"/>
  <c r="D2219"/>
  <c r="H2219"/>
  <c r="M2219"/>
  <c r="AL2219"/>
  <c r="AM2219"/>
  <c r="AN2219"/>
  <c r="D2220"/>
  <c r="H2220"/>
  <c r="M2220"/>
  <c r="AL2220"/>
  <c r="AM2220"/>
  <c r="AN2220"/>
  <c r="D2221"/>
  <c r="H2221"/>
  <c r="M2221"/>
  <c r="AL2221"/>
  <c r="AM2221"/>
  <c r="AN2221"/>
  <c r="D2222"/>
  <c r="H2222"/>
  <c r="M2222"/>
  <c r="AL2222"/>
  <c r="AM2222"/>
  <c r="AN2222"/>
  <c r="D2223"/>
  <c r="H2223"/>
  <c r="M2223"/>
  <c r="AL2223"/>
  <c r="AM2223"/>
  <c r="AN2223"/>
  <c r="D2224"/>
  <c r="H2224"/>
  <c r="M2224"/>
  <c r="AL2224"/>
  <c r="AM2224"/>
  <c r="AN2224"/>
  <c r="D2225"/>
  <c r="H2225"/>
  <c r="M2225"/>
  <c r="AL2225"/>
  <c r="AM2225"/>
  <c r="AN2225"/>
  <c r="D2226"/>
  <c r="H2226"/>
  <c r="M2226"/>
  <c r="AL2226"/>
  <c r="AM2226"/>
  <c r="AN2226"/>
  <c r="D2227"/>
  <c r="H2227"/>
  <c r="M2227"/>
  <c r="AL2227"/>
  <c r="AM2227"/>
  <c r="AN2227"/>
  <c r="D2228"/>
  <c r="H2228"/>
  <c r="M2228"/>
  <c r="AL2228"/>
  <c r="AM2228"/>
  <c r="AN2228"/>
  <c r="D2229"/>
  <c r="H2229"/>
  <c r="M2229"/>
  <c r="AL2229"/>
  <c r="AM2229"/>
  <c r="AN2229"/>
  <c r="D2230"/>
  <c r="H2230"/>
  <c r="M2230"/>
  <c r="AL2230"/>
  <c r="AM2230"/>
  <c r="AN2230"/>
  <c r="D2231"/>
  <c r="H2231"/>
  <c r="M2231"/>
  <c r="AL2231"/>
  <c r="AM2231"/>
  <c r="AN2231"/>
  <c r="D2232"/>
  <c r="H2232"/>
  <c r="M2232"/>
  <c r="AL2232"/>
  <c r="AM2232"/>
  <c r="AN2232"/>
  <c r="D2233"/>
  <c r="H2233"/>
  <c r="M2233"/>
  <c r="AL2233"/>
  <c r="AM2233"/>
  <c r="AN2233"/>
  <c r="D2234"/>
  <c r="H2234"/>
  <c r="M2234"/>
  <c r="AL2234"/>
  <c r="AM2234"/>
  <c r="AN2234"/>
  <c r="D2235"/>
  <c r="H2235"/>
  <c r="M2235"/>
  <c r="AL2235"/>
  <c r="AM2235"/>
  <c r="AN2235"/>
  <c r="D2236"/>
  <c r="H2236"/>
  <c r="M2236"/>
  <c r="AL2236"/>
  <c r="AM2236"/>
  <c r="AN2236"/>
  <c r="D2237"/>
  <c r="H2237"/>
  <c r="M2237"/>
  <c r="AL2237"/>
  <c r="AM2237"/>
  <c r="AN2237"/>
  <c r="D2238"/>
  <c r="H2238"/>
  <c r="M2238"/>
  <c r="AL2238"/>
  <c r="AM2238"/>
  <c r="AN2238"/>
  <c r="D2239"/>
  <c r="H2239"/>
  <c r="M2239"/>
  <c r="AL2239"/>
  <c r="AM2239"/>
  <c r="AN2239"/>
  <c r="D2240"/>
  <c r="H2240"/>
  <c r="M2240"/>
  <c r="AL2240"/>
  <c r="AM2240"/>
  <c r="AN2240"/>
  <c r="D2241"/>
  <c r="H2241"/>
  <c r="M2241"/>
  <c r="AL2241"/>
  <c r="AM2241"/>
  <c r="AN2241"/>
  <c r="D2242"/>
  <c r="H2242"/>
  <c r="M2242"/>
  <c r="AL2242"/>
  <c r="AM2242"/>
  <c r="AN2242"/>
  <c r="D2243"/>
  <c r="H2243"/>
  <c r="M2243"/>
  <c r="AL2243"/>
  <c r="AM2243"/>
  <c r="AN2243"/>
  <c r="D2244"/>
  <c r="H2244"/>
  <c r="M2244"/>
  <c r="AL2244"/>
  <c r="AM2244"/>
  <c r="AN2244"/>
  <c r="D2245"/>
  <c r="H2245"/>
  <c r="M2245"/>
  <c r="AL2245"/>
  <c r="AM2245"/>
  <c r="AN2245"/>
  <c r="D2246"/>
  <c r="H2246"/>
  <c r="M2246"/>
  <c r="AL2246"/>
  <c r="AM2246"/>
  <c r="AN2246"/>
  <c r="D2247"/>
  <c r="H2247"/>
  <c r="M2247"/>
  <c r="AL2247"/>
  <c r="AM2247"/>
  <c r="AN2247"/>
  <c r="D2248"/>
  <c r="H2248"/>
  <c r="M2248"/>
  <c r="AL2248"/>
  <c r="AM2248"/>
  <c r="AN2248"/>
  <c r="D2249"/>
  <c r="H2249"/>
  <c r="M2249"/>
  <c r="AL2249"/>
  <c r="AM2249"/>
  <c r="AN2249"/>
  <c r="D2250"/>
  <c r="H2250"/>
  <c r="M2250"/>
  <c r="AL2250"/>
  <c r="AM2250"/>
  <c r="AN2250"/>
  <c r="D2251"/>
  <c r="H2251"/>
  <c r="M2251"/>
  <c r="AL2251"/>
  <c r="AM2251"/>
  <c r="AN2251"/>
  <c r="D2252"/>
  <c r="H2252"/>
  <c r="M2252"/>
  <c r="AL2252"/>
  <c r="AM2252"/>
  <c r="AN2252"/>
  <c r="D2253"/>
  <c r="H2253"/>
  <c r="M2253"/>
  <c r="AL2253"/>
  <c r="AM2253"/>
  <c r="AN2253"/>
  <c r="D2254"/>
  <c r="H2254"/>
  <c r="M2254"/>
  <c r="AL2254"/>
  <c r="AM2254"/>
  <c r="AN2254"/>
  <c r="D2255"/>
  <c r="H2255"/>
  <c r="M2255"/>
  <c r="AL2255"/>
  <c r="AM2255"/>
  <c r="AN2255"/>
  <c r="D2256"/>
  <c r="H2256"/>
  <c r="M2256"/>
  <c r="AL2256"/>
  <c r="AM2256"/>
  <c r="AN2256"/>
  <c r="D2257"/>
  <c r="H2257"/>
  <c r="M2257"/>
  <c r="AL2257"/>
  <c r="AM2257"/>
  <c r="AN2257"/>
  <c r="D2258"/>
  <c r="H2258"/>
  <c r="M2258"/>
  <c r="AL2258"/>
  <c r="AM2258"/>
  <c r="AN2258"/>
  <c r="D2259"/>
  <c r="H2259"/>
  <c r="M2259"/>
  <c r="AL2259"/>
  <c r="AM2259"/>
  <c r="AN2259"/>
  <c r="D2260"/>
  <c r="H2260"/>
  <c r="M2260"/>
  <c r="AL2260"/>
  <c r="AM2260"/>
  <c r="AN2260"/>
  <c r="D2261"/>
  <c r="H2261"/>
  <c r="M2261"/>
  <c r="AL2261"/>
  <c r="AM2261"/>
  <c r="AN2261"/>
  <c r="D2262"/>
  <c r="H2262"/>
  <c r="M2262"/>
  <c r="AL2262"/>
  <c r="AM2262"/>
  <c r="AN2262"/>
  <c r="D2263"/>
  <c r="H2263"/>
  <c r="M2263"/>
  <c r="AL2263"/>
  <c r="AM2263"/>
  <c r="AN2263"/>
  <c r="D2264"/>
  <c r="H2264"/>
  <c r="M2264"/>
  <c r="AL2264"/>
  <c r="AM2264"/>
  <c r="AN2264"/>
  <c r="D2265"/>
  <c r="H2265"/>
  <c r="M2265"/>
  <c r="AL2265"/>
  <c r="AM2265"/>
  <c r="AN2265"/>
  <c r="D2266"/>
  <c r="H2266"/>
  <c r="M2266"/>
  <c r="AL2266"/>
  <c r="AM2266"/>
  <c r="AN2266"/>
  <c r="D2267"/>
  <c r="H2267"/>
  <c r="M2267"/>
  <c r="AL2267"/>
  <c r="AM2267"/>
  <c r="AN2267"/>
  <c r="D2268"/>
  <c r="H2268"/>
  <c r="M2268"/>
  <c r="AL2268"/>
  <c r="AM2268"/>
  <c r="AN2268"/>
  <c r="D2269"/>
  <c r="H2269"/>
  <c r="M2269"/>
  <c r="AL2269"/>
  <c r="AM2269"/>
  <c r="AN2269"/>
  <c r="D2270"/>
  <c r="H2270"/>
  <c r="M2270"/>
  <c r="AL2270"/>
  <c r="AM2270"/>
  <c r="AN2270"/>
  <c r="D2271"/>
  <c r="H2271"/>
  <c r="M2271"/>
  <c r="AL2271"/>
  <c r="AM2271"/>
  <c r="AN2271"/>
  <c r="D2272"/>
  <c r="H2272"/>
  <c r="M2272"/>
  <c r="AL2272"/>
  <c r="AM2272"/>
  <c r="AN2272"/>
  <c r="D2273"/>
  <c r="H2273"/>
  <c r="M2273"/>
  <c r="AL2273"/>
  <c r="AM2273"/>
  <c r="AN2273"/>
  <c r="D2274"/>
  <c r="H2274"/>
  <c r="M2274"/>
  <c r="AL2274"/>
  <c r="AM2274"/>
  <c r="AN2274"/>
  <c r="D2275"/>
  <c r="H2275"/>
  <c r="M2275"/>
  <c r="AL2275"/>
  <c r="AM2275"/>
  <c r="AN2275"/>
  <c r="D2276"/>
  <c r="H2276"/>
  <c r="M2276"/>
  <c r="AL2276"/>
  <c r="AM2276"/>
  <c r="AN2276"/>
  <c r="D2277"/>
  <c r="H2277"/>
  <c r="M2277"/>
  <c r="AL2277"/>
  <c r="AM2277"/>
  <c r="AN2277"/>
  <c r="D2278"/>
  <c r="H2278"/>
  <c r="M2278"/>
  <c r="AL2278"/>
  <c r="AM2278"/>
  <c r="AN2278"/>
  <c r="D2279"/>
  <c r="H2279"/>
  <c r="M2279"/>
  <c r="AL2279"/>
  <c r="AM2279"/>
  <c r="AN2279"/>
  <c r="D2280"/>
  <c r="H2280"/>
  <c r="M2280"/>
  <c r="AL2280"/>
  <c r="AM2280"/>
  <c r="AN2280"/>
  <c r="D2281"/>
  <c r="H2281"/>
  <c r="M2281"/>
  <c r="AL2281"/>
  <c r="AM2281"/>
  <c r="AN2281"/>
  <c r="D2282"/>
  <c r="H2282"/>
  <c r="M2282"/>
  <c r="AL2282"/>
  <c r="AM2282"/>
  <c r="AN2282"/>
  <c r="D2283"/>
  <c r="H2283"/>
  <c r="M2283"/>
  <c r="AL2283"/>
  <c r="AM2283"/>
  <c r="AN2283"/>
  <c r="D2284"/>
  <c r="H2284"/>
  <c r="M2284"/>
  <c r="AL2284"/>
  <c r="AM2284"/>
  <c r="AN2284"/>
  <c r="D2285"/>
  <c r="H2285"/>
  <c r="M2285"/>
  <c r="AL2285"/>
  <c r="AM2285"/>
  <c r="AN2285"/>
  <c r="D2286"/>
  <c r="H2286"/>
  <c r="M2286"/>
  <c r="AL2286"/>
  <c r="AM2286"/>
  <c r="AN2286"/>
  <c r="D2287"/>
  <c r="H2287"/>
  <c r="M2287"/>
  <c r="AL2287"/>
  <c r="AM2287"/>
  <c r="AN2287"/>
  <c r="D2288"/>
  <c r="H2288"/>
  <c r="M2288"/>
  <c r="AL2288"/>
  <c r="AM2288"/>
  <c r="AN2288"/>
  <c r="D2289"/>
  <c r="H2289"/>
  <c r="M2289"/>
  <c r="AL2289"/>
  <c r="AM2289"/>
  <c r="AN2289"/>
  <c r="D2290"/>
  <c r="H2290"/>
  <c r="M2290"/>
  <c r="AL2290"/>
  <c r="AM2290"/>
  <c r="AN2290"/>
  <c r="D2291"/>
  <c r="H2291"/>
  <c r="M2291"/>
  <c r="AL2291"/>
  <c r="AM2291"/>
  <c r="AN2291"/>
  <c r="D2292"/>
  <c r="H2292"/>
  <c r="M2292"/>
  <c r="AL2292"/>
  <c r="AM2292"/>
  <c r="AN2292"/>
  <c r="D2293"/>
  <c r="H2293"/>
  <c r="M2293"/>
  <c r="AL2293"/>
  <c r="AM2293"/>
  <c r="AN2293"/>
  <c r="D2294"/>
  <c r="H2294"/>
  <c r="M2294"/>
  <c r="AL2294"/>
  <c r="AM2294"/>
  <c r="AN2294"/>
  <c r="D2295"/>
  <c r="H2295"/>
  <c r="M2295"/>
  <c r="AL2295"/>
  <c r="AM2295"/>
  <c r="AN2295"/>
  <c r="D2296"/>
  <c r="H2296"/>
  <c r="M2296"/>
  <c r="AL2296"/>
  <c r="AM2296"/>
  <c r="AN2296"/>
  <c r="D2297"/>
  <c r="H2297"/>
  <c r="M2297"/>
  <c r="AL2297"/>
  <c r="AM2297"/>
  <c r="AN2297"/>
  <c r="D2298"/>
  <c r="H2298"/>
  <c r="M2298"/>
  <c r="AL2298"/>
  <c r="AM2298"/>
  <c r="AN2298"/>
  <c r="D2299"/>
  <c r="H2299"/>
  <c r="M2299"/>
  <c r="AL2299"/>
  <c r="AM2299"/>
  <c r="AN2299"/>
  <c r="D2300"/>
  <c r="H2300"/>
  <c r="M2300"/>
  <c r="AL2300"/>
  <c r="AM2300"/>
  <c r="AN2300"/>
  <c r="D2301"/>
  <c r="H2301"/>
  <c r="M2301"/>
  <c r="AL2301"/>
  <c r="AM2301"/>
  <c r="AN2301"/>
  <c r="D2302"/>
  <c r="H2302"/>
  <c r="M2302"/>
  <c r="AL2302"/>
  <c r="AM2302"/>
  <c r="AN2302"/>
  <c r="D2303"/>
  <c r="H2303"/>
  <c r="M2303"/>
  <c r="AL2303"/>
  <c r="AM2303"/>
  <c r="AN2303"/>
  <c r="D2304"/>
  <c r="H2304"/>
  <c r="M2304"/>
  <c r="AL2304"/>
  <c r="AM2304"/>
  <c r="AN2304"/>
  <c r="D2305"/>
  <c r="H2305"/>
  <c r="M2305"/>
  <c r="AL2305"/>
  <c r="AM2305"/>
  <c r="AN2305"/>
  <c r="D2306"/>
  <c r="H2306"/>
  <c r="M2306"/>
  <c r="AL2306"/>
  <c r="AM2306"/>
  <c r="AN2306"/>
  <c r="D2307"/>
  <c r="H2307"/>
  <c r="M2307"/>
  <c r="AL2307"/>
  <c r="AM2307"/>
  <c r="AN2307"/>
  <c r="D2308"/>
  <c r="H2308"/>
  <c r="M2308"/>
  <c r="AL2308"/>
  <c r="AM2308"/>
  <c r="AN2308"/>
  <c r="D2309"/>
  <c r="H2309"/>
  <c r="M2309"/>
  <c r="AL2309"/>
  <c r="AM2309"/>
  <c r="AN2309"/>
  <c r="D2310"/>
  <c r="H2310"/>
  <c r="M2310"/>
  <c r="AL2310"/>
  <c r="AM2310"/>
  <c r="AN2310"/>
  <c r="D2311"/>
  <c r="H2311"/>
  <c r="M2311"/>
  <c r="AL2311"/>
  <c r="AM2311"/>
  <c r="AN2311"/>
  <c r="D2312"/>
  <c r="H2312"/>
  <c r="M2312"/>
  <c r="AL2312"/>
  <c r="AM2312"/>
  <c r="AN2312"/>
  <c r="D2313"/>
  <c r="H2313"/>
  <c r="M2313"/>
  <c r="AL2313"/>
  <c r="AM2313"/>
  <c r="AN2313"/>
  <c r="D2314"/>
  <c r="H2314"/>
  <c r="M2314"/>
  <c r="AL2314"/>
  <c r="AM2314"/>
  <c r="AN2314"/>
  <c r="D2315"/>
  <c r="H2315"/>
  <c r="M2315"/>
  <c r="AL2315"/>
  <c r="AM2315"/>
  <c r="AN2315"/>
  <c r="D2316"/>
  <c r="H2316"/>
  <c r="M2316"/>
  <c r="AL2316"/>
  <c r="AM2316"/>
  <c r="AN2316"/>
  <c r="D2317"/>
  <c r="H2317"/>
  <c r="M2317"/>
  <c r="AL2317"/>
  <c r="AM2317"/>
  <c r="AN2317"/>
  <c r="D2318"/>
  <c r="H2318"/>
  <c r="M2318"/>
  <c r="AL2318"/>
  <c r="AM2318"/>
  <c r="AN2318"/>
  <c r="D2319"/>
  <c r="H2319"/>
  <c r="M2319"/>
  <c r="AL2319"/>
  <c r="AM2319"/>
  <c r="AN2319"/>
  <c r="D2320"/>
  <c r="H2320"/>
  <c r="M2320"/>
  <c r="AL2320"/>
  <c r="AM2320"/>
  <c r="AN2320"/>
  <c r="D2321"/>
  <c r="H2321"/>
  <c r="M2321"/>
  <c r="AL2321"/>
  <c r="AM2321"/>
  <c r="AN2321"/>
  <c r="D2322"/>
  <c r="H2322"/>
  <c r="M2322"/>
  <c r="AL2322"/>
  <c r="AM2322"/>
  <c r="AN2322"/>
  <c r="D2323"/>
  <c r="H2323"/>
  <c r="M2323"/>
  <c r="AL2323"/>
  <c r="AM2323"/>
  <c r="AN2323"/>
  <c r="D2324"/>
  <c r="H2324"/>
  <c r="M2324"/>
  <c r="AL2324"/>
  <c r="AM2324"/>
  <c r="AN2324"/>
  <c r="D2325"/>
  <c r="H2325"/>
  <c r="M2325"/>
  <c r="AL2325"/>
  <c r="AM2325"/>
  <c r="AN2325"/>
  <c r="D2326"/>
  <c r="H2326"/>
  <c r="M2326"/>
  <c r="AL2326"/>
  <c r="AM2326"/>
  <c r="AN2326"/>
  <c r="D2327"/>
  <c r="H2327"/>
  <c r="M2327"/>
  <c r="AL2327"/>
  <c r="AM2327"/>
  <c r="AN2327"/>
  <c r="D2328"/>
  <c r="H2328"/>
  <c r="M2328"/>
  <c r="AL2328"/>
  <c r="AM2328"/>
  <c r="AN2328"/>
  <c r="D2329"/>
  <c r="H2329"/>
  <c r="M2329"/>
  <c r="AL2329"/>
  <c r="AM2329"/>
  <c r="AN2329"/>
  <c r="D2330"/>
  <c r="H2330"/>
  <c r="M2330"/>
  <c r="AL2330"/>
  <c r="AM2330"/>
  <c r="AN2330"/>
  <c r="D2331"/>
  <c r="H2331"/>
  <c r="M2331"/>
  <c r="AL2331"/>
  <c r="AM2331"/>
  <c r="AN2331"/>
  <c r="D2332"/>
  <c r="H2332"/>
  <c r="M2332"/>
  <c r="AL2332"/>
  <c r="AM2332"/>
  <c r="AN2332"/>
  <c r="D2333"/>
  <c r="H2333"/>
  <c r="M2333"/>
  <c r="AL2333"/>
  <c r="AM2333"/>
  <c r="AN2333"/>
  <c r="D2334"/>
  <c r="H2334"/>
  <c r="M2334"/>
  <c r="AL2334"/>
  <c r="AM2334"/>
  <c r="AN2334"/>
  <c r="D2335"/>
  <c r="H2335"/>
  <c r="M2335"/>
  <c r="AL2335"/>
  <c r="AM2335"/>
  <c r="AN2335"/>
  <c r="AE45" i="27" l="1"/>
  <c r="AG45"/>
  <c r="AC45"/>
  <c r="AD45"/>
  <c r="AH45"/>
  <c r="AF45"/>
  <c r="AB45"/>
  <c r="AN19" i="24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5"/>
  <c r="AN6"/>
  <c r="AN7"/>
  <c r="AN8"/>
  <c r="AN9"/>
  <c r="AN10"/>
  <c r="AN11"/>
  <c r="AN12"/>
  <c r="AN13"/>
  <c r="AN14"/>
  <c r="AN15"/>
  <c r="AN16"/>
  <c r="AN17"/>
  <c r="AN18"/>
  <c r="AN4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X36" i="27" l="1"/>
  <c r="X45" s="1"/>
  <c r="Z36"/>
  <c r="Z45" s="1"/>
  <c r="W36"/>
  <c r="W45" s="1"/>
  <c r="Y36"/>
  <c r="Y45" s="1"/>
  <c r="T36"/>
  <c r="T45" s="1"/>
  <c r="V36"/>
  <c r="V45" s="1"/>
  <c r="S36"/>
  <c r="S45" s="1"/>
  <c r="U36"/>
  <c r="U45" s="1"/>
  <c r="P36"/>
  <c r="P45" s="1"/>
  <c r="R36"/>
  <c r="R45" s="1"/>
  <c r="O36"/>
  <c r="O45" s="1"/>
  <c r="Q36"/>
  <c r="Q45" s="1"/>
  <c r="L36"/>
  <c r="N36"/>
  <c r="K36"/>
  <c r="M36"/>
  <c r="C36"/>
  <c r="E36"/>
  <c r="D36"/>
  <c r="F36"/>
  <c r="G36"/>
  <c r="G45" s="1"/>
  <c r="I36"/>
  <c r="I45" s="1"/>
  <c r="H36"/>
  <c r="H45" s="1"/>
  <c r="J36"/>
  <c r="J45" s="1"/>
  <c r="N43"/>
  <c r="N45" s="1"/>
  <c r="K43"/>
  <c r="K45" s="1"/>
  <c r="L43"/>
  <c r="L45" s="1"/>
  <c r="M43"/>
  <c r="M45" s="1"/>
  <c r="C2"/>
  <c r="C7"/>
  <c r="D7"/>
  <c r="D45" s="1"/>
  <c r="C46" s="1"/>
  <c r="N9" i="14" s="1"/>
  <c r="E7" i="27"/>
  <c r="E45" s="1"/>
  <c r="C47" s="1"/>
  <c r="F7"/>
  <c r="F45" s="1"/>
  <c r="C48" s="1"/>
  <c r="P9" i="14" s="1"/>
  <c r="D7" i="24"/>
  <c r="H7"/>
  <c r="AL7"/>
  <c r="AM7"/>
  <c r="H8"/>
  <c r="AL8"/>
  <c r="AM8"/>
  <c r="H9"/>
  <c r="AL9"/>
  <c r="AM9"/>
  <c r="H10"/>
  <c r="AL10"/>
  <c r="AM10"/>
  <c r="H11"/>
  <c r="AL11"/>
  <c r="AM11"/>
  <c r="H12"/>
  <c r="AL12"/>
  <c r="AM12"/>
  <c r="H13"/>
  <c r="AL13"/>
  <c r="AM13"/>
  <c r="H14"/>
  <c r="AL14"/>
  <c r="AM14"/>
  <c r="H15"/>
  <c r="AL15"/>
  <c r="AM15"/>
  <c r="H16"/>
  <c r="AL16"/>
  <c r="AM16"/>
  <c r="H17"/>
  <c r="AL17"/>
  <c r="AM17"/>
  <c r="H18"/>
  <c r="AL18"/>
  <c r="AM18"/>
  <c r="H19"/>
  <c r="AL19"/>
  <c r="AM19"/>
  <c r="H20"/>
  <c r="AL20"/>
  <c r="AM20"/>
  <c r="H21"/>
  <c r="AL21"/>
  <c r="AM21"/>
  <c r="D22"/>
  <c r="H22"/>
  <c r="AL22"/>
  <c r="AM22"/>
  <c r="D23"/>
  <c r="H23"/>
  <c r="AL23"/>
  <c r="AM23"/>
  <c r="D24"/>
  <c r="H24"/>
  <c r="AL24"/>
  <c r="AM24"/>
  <c r="D25"/>
  <c r="H25"/>
  <c r="AL25"/>
  <c r="AM25"/>
  <c r="D26"/>
  <c r="H26"/>
  <c r="AL26"/>
  <c r="AM26"/>
  <c r="D27"/>
  <c r="H27"/>
  <c r="AL27"/>
  <c r="AM27"/>
  <c r="D28"/>
  <c r="H28"/>
  <c r="AL28"/>
  <c r="AM28"/>
  <c r="D29"/>
  <c r="H29"/>
  <c r="AL29"/>
  <c r="AM29"/>
  <c r="D30"/>
  <c r="H30"/>
  <c r="AL30"/>
  <c r="AM30"/>
  <c r="D31"/>
  <c r="H31"/>
  <c r="AL31"/>
  <c r="AM31"/>
  <c r="D32"/>
  <c r="H32"/>
  <c r="AL32"/>
  <c r="AM32"/>
  <c r="D33"/>
  <c r="H33"/>
  <c r="AL33"/>
  <c r="AM33"/>
  <c r="D34"/>
  <c r="H34"/>
  <c r="AL34"/>
  <c r="AM34"/>
  <c r="D35"/>
  <c r="H35"/>
  <c r="AL35"/>
  <c r="AM35"/>
  <c r="D36"/>
  <c r="H36"/>
  <c r="AL36"/>
  <c r="AM36"/>
  <c r="D37"/>
  <c r="H37"/>
  <c r="AL37"/>
  <c r="AM37"/>
  <c r="D38"/>
  <c r="H38"/>
  <c r="AL38"/>
  <c r="AM38"/>
  <c r="D39"/>
  <c r="H39"/>
  <c r="AL39"/>
  <c r="AM39"/>
  <c r="D40"/>
  <c r="H40"/>
  <c r="AL40"/>
  <c r="AM40"/>
  <c r="D41"/>
  <c r="H41"/>
  <c r="AL41"/>
  <c r="AM41"/>
  <c r="D42"/>
  <c r="H42"/>
  <c r="AL42"/>
  <c r="AM42"/>
  <c r="D43"/>
  <c r="H43"/>
  <c r="AL43"/>
  <c r="AM43"/>
  <c r="D44"/>
  <c r="H44"/>
  <c r="AL44"/>
  <c r="AM44"/>
  <c r="D45"/>
  <c r="H45"/>
  <c r="AL45"/>
  <c r="AM45"/>
  <c r="D46"/>
  <c r="H46"/>
  <c r="AL46"/>
  <c r="AM46"/>
  <c r="D47"/>
  <c r="H47"/>
  <c r="AL47"/>
  <c r="AM47"/>
  <c r="D48"/>
  <c r="H48"/>
  <c r="AL48"/>
  <c r="AM48"/>
  <c r="D49"/>
  <c r="H49"/>
  <c r="AL49"/>
  <c r="AM49"/>
  <c r="D50"/>
  <c r="H50"/>
  <c r="AL50"/>
  <c r="AM50"/>
  <c r="D51"/>
  <c r="H51"/>
  <c r="AL51"/>
  <c r="AM51"/>
  <c r="D52"/>
  <c r="H52"/>
  <c r="AL52"/>
  <c r="AM52"/>
  <c r="D53"/>
  <c r="H53"/>
  <c r="AL53"/>
  <c r="AM53"/>
  <c r="D54"/>
  <c r="H54"/>
  <c r="AL54"/>
  <c r="AM54"/>
  <c r="D55"/>
  <c r="H55"/>
  <c r="AL55"/>
  <c r="AM55"/>
  <c r="D56"/>
  <c r="H56"/>
  <c r="AL56"/>
  <c r="AM56"/>
  <c r="D57"/>
  <c r="H57"/>
  <c r="AL57"/>
  <c r="AM57"/>
  <c r="D58"/>
  <c r="H58"/>
  <c r="AL58"/>
  <c r="AM58"/>
  <c r="D59"/>
  <c r="H59"/>
  <c r="AL59"/>
  <c r="AM59"/>
  <c r="D60"/>
  <c r="H60"/>
  <c r="AL60"/>
  <c r="AM60"/>
  <c r="D61"/>
  <c r="H61"/>
  <c r="AL61"/>
  <c r="AM61"/>
  <c r="D62"/>
  <c r="H62"/>
  <c r="AL62"/>
  <c r="AM62"/>
  <c r="D63"/>
  <c r="H63"/>
  <c r="AL63"/>
  <c r="AM63"/>
  <c r="D64"/>
  <c r="H64"/>
  <c r="AL64"/>
  <c r="AM64"/>
  <c r="D65"/>
  <c r="H65"/>
  <c r="AL65"/>
  <c r="AM65"/>
  <c r="D66"/>
  <c r="H66"/>
  <c r="AL66"/>
  <c r="AM66"/>
  <c r="D67"/>
  <c r="H67"/>
  <c r="AL67"/>
  <c r="AM67"/>
  <c r="D68"/>
  <c r="H68"/>
  <c r="AL68"/>
  <c r="AM68"/>
  <c r="D69"/>
  <c r="H69"/>
  <c r="AL69"/>
  <c r="AM69"/>
  <c r="D70"/>
  <c r="H70"/>
  <c r="AL70"/>
  <c r="AM70"/>
  <c r="D71"/>
  <c r="H71"/>
  <c r="AL71"/>
  <c r="AM71"/>
  <c r="D72"/>
  <c r="H72"/>
  <c r="AL72"/>
  <c r="AM72"/>
  <c r="D73"/>
  <c r="H73"/>
  <c r="AL73"/>
  <c r="AM73"/>
  <c r="D74"/>
  <c r="H74"/>
  <c r="AL74"/>
  <c r="AM74"/>
  <c r="D75"/>
  <c r="H75"/>
  <c r="AL75"/>
  <c r="AM75"/>
  <c r="D76"/>
  <c r="H76"/>
  <c r="AL76"/>
  <c r="AM76"/>
  <c r="D77"/>
  <c r="H77"/>
  <c r="AL77"/>
  <c r="AM77"/>
  <c r="D78"/>
  <c r="H78"/>
  <c r="AL78"/>
  <c r="AM78"/>
  <c r="D79"/>
  <c r="H79"/>
  <c r="AL79"/>
  <c r="AM79"/>
  <c r="D80"/>
  <c r="H80"/>
  <c r="AL80"/>
  <c r="AM80"/>
  <c r="D81"/>
  <c r="H81"/>
  <c r="AL81"/>
  <c r="AM81"/>
  <c r="D82"/>
  <c r="H82"/>
  <c r="AL82"/>
  <c r="AM82"/>
  <c r="D83"/>
  <c r="H83"/>
  <c r="AL83"/>
  <c r="AM83"/>
  <c r="D84"/>
  <c r="H84"/>
  <c r="AL84"/>
  <c r="AM84"/>
  <c r="D85"/>
  <c r="H85"/>
  <c r="AL85"/>
  <c r="AM85"/>
  <c r="D86"/>
  <c r="H86"/>
  <c r="AL86"/>
  <c r="AM86"/>
  <c r="D87"/>
  <c r="H87"/>
  <c r="AL87"/>
  <c r="AM87"/>
  <c r="D88"/>
  <c r="H88"/>
  <c r="AL88"/>
  <c r="AM88"/>
  <c r="D89"/>
  <c r="H89"/>
  <c r="AL89"/>
  <c r="AM89"/>
  <c r="D90"/>
  <c r="H90"/>
  <c r="AL90"/>
  <c r="AM90"/>
  <c r="D91"/>
  <c r="H91"/>
  <c r="AL91"/>
  <c r="AM91"/>
  <c r="D92"/>
  <c r="H92"/>
  <c r="AL92"/>
  <c r="AM92"/>
  <c r="D93"/>
  <c r="H93"/>
  <c r="AL93"/>
  <c r="AM93"/>
  <c r="D94"/>
  <c r="H94"/>
  <c r="AL94"/>
  <c r="AM94"/>
  <c r="D95"/>
  <c r="H95"/>
  <c r="AL95"/>
  <c r="AM95"/>
  <c r="D96"/>
  <c r="H96"/>
  <c r="AL96"/>
  <c r="AM96"/>
  <c r="D97"/>
  <c r="H97"/>
  <c r="AL97"/>
  <c r="AM97"/>
  <c r="D98"/>
  <c r="H98"/>
  <c r="AL98"/>
  <c r="AM98"/>
  <c r="D99"/>
  <c r="H99"/>
  <c r="AL99"/>
  <c r="AM99"/>
  <c r="D100"/>
  <c r="H100"/>
  <c r="AL100"/>
  <c r="AM100"/>
  <c r="D101"/>
  <c r="H101"/>
  <c r="AL101"/>
  <c r="AM101"/>
  <c r="D102"/>
  <c r="H102"/>
  <c r="AL102"/>
  <c r="AM102"/>
  <c r="D103"/>
  <c r="H103"/>
  <c r="AL103"/>
  <c r="AM103"/>
  <c r="D104"/>
  <c r="H104"/>
  <c r="AL104"/>
  <c r="AM104"/>
  <c r="D105"/>
  <c r="H105"/>
  <c r="AL105"/>
  <c r="AM105"/>
  <c r="D106"/>
  <c r="H106"/>
  <c r="AL106"/>
  <c r="AM106"/>
  <c r="D107"/>
  <c r="H107"/>
  <c r="AL107"/>
  <c r="AM107"/>
  <c r="D108"/>
  <c r="H108"/>
  <c r="AL108"/>
  <c r="AM108"/>
  <c r="D109"/>
  <c r="H109"/>
  <c r="AL109"/>
  <c r="AM109"/>
  <c r="D110"/>
  <c r="H110"/>
  <c r="AL110"/>
  <c r="AM110"/>
  <c r="D111"/>
  <c r="H111"/>
  <c r="AL111"/>
  <c r="AM111"/>
  <c r="D112"/>
  <c r="H112"/>
  <c r="AL112"/>
  <c r="AM112"/>
  <c r="D113"/>
  <c r="H113"/>
  <c r="AL113"/>
  <c r="AM113"/>
  <c r="D114"/>
  <c r="H114"/>
  <c r="AL114"/>
  <c r="AM114"/>
  <c r="D115"/>
  <c r="H115"/>
  <c r="AL115"/>
  <c r="AM115"/>
  <c r="D116"/>
  <c r="H116"/>
  <c r="AL116"/>
  <c r="AM116"/>
  <c r="D117"/>
  <c r="H117"/>
  <c r="AL117"/>
  <c r="AM117"/>
  <c r="D118"/>
  <c r="H118"/>
  <c r="AL118"/>
  <c r="AM118"/>
  <c r="D119"/>
  <c r="H119"/>
  <c r="AL119"/>
  <c r="AM119"/>
  <c r="D120"/>
  <c r="H120"/>
  <c r="AL120"/>
  <c r="AM120"/>
  <c r="D121"/>
  <c r="H121"/>
  <c r="AL121"/>
  <c r="AM121"/>
  <c r="D122"/>
  <c r="H122"/>
  <c r="AL122"/>
  <c r="AM122"/>
  <c r="D123"/>
  <c r="H123"/>
  <c r="AL123"/>
  <c r="AM123"/>
  <c r="D124"/>
  <c r="H124"/>
  <c r="AL124"/>
  <c r="AM124"/>
  <c r="D125"/>
  <c r="H125"/>
  <c r="AL125"/>
  <c r="AM125"/>
  <c r="D126"/>
  <c r="H126"/>
  <c r="AL126"/>
  <c r="AM126"/>
  <c r="D127"/>
  <c r="H127"/>
  <c r="AL127"/>
  <c r="AM127"/>
  <c r="D128"/>
  <c r="H128"/>
  <c r="AL128"/>
  <c r="AM128"/>
  <c r="D129"/>
  <c r="H129"/>
  <c r="AL129"/>
  <c r="AM129"/>
  <c r="D130"/>
  <c r="H130"/>
  <c r="AL130"/>
  <c r="AM130"/>
  <c r="D131"/>
  <c r="H131"/>
  <c r="AL131"/>
  <c r="AM131"/>
  <c r="D132"/>
  <c r="H132"/>
  <c r="AL132"/>
  <c r="AM132"/>
  <c r="D133"/>
  <c r="H133"/>
  <c r="AL133"/>
  <c r="AM133"/>
  <c r="D134"/>
  <c r="H134"/>
  <c r="AL134"/>
  <c r="AM134"/>
  <c r="D135"/>
  <c r="H135"/>
  <c r="AL135"/>
  <c r="AM135"/>
  <c r="D136"/>
  <c r="H136"/>
  <c r="AL136"/>
  <c r="AM136"/>
  <c r="D137"/>
  <c r="H137"/>
  <c r="AL137"/>
  <c r="AM137"/>
  <c r="D138"/>
  <c r="H138"/>
  <c r="AL138"/>
  <c r="AM138"/>
  <c r="D139"/>
  <c r="H139"/>
  <c r="AL139"/>
  <c r="AM139"/>
  <c r="D140"/>
  <c r="H140"/>
  <c r="AL140"/>
  <c r="AM140"/>
  <c r="D141"/>
  <c r="H141"/>
  <c r="AL141"/>
  <c r="AM141"/>
  <c r="D142"/>
  <c r="H142"/>
  <c r="AL142"/>
  <c r="AM142"/>
  <c r="D143"/>
  <c r="H143"/>
  <c r="AL143"/>
  <c r="AM143"/>
  <c r="D144"/>
  <c r="H144"/>
  <c r="AL144"/>
  <c r="AM144"/>
  <c r="D145"/>
  <c r="H145"/>
  <c r="AL145"/>
  <c r="AM145"/>
  <c r="D146"/>
  <c r="H146"/>
  <c r="AL146"/>
  <c r="AM146"/>
  <c r="D147"/>
  <c r="H147"/>
  <c r="AL147"/>
  <c r="AM147"/>
  <c r="D148"/>
  <c r="H148"/>
  <c r="AL148"/>
  <c r="AM148"/>
  <c r="D149"/>
  <c r="H149"/>
  <c r="AL149"/>
  <c r="AM149"/>
  <c r="D150"/>
  <c r="H150"/>
  <c r="AL150"/>
  <c r="AM150"/>
  <c r="D151"/>
  <c r="H151"/>
  <c r="AL151"/>
  <c r="AM151"/>
  <c r="D152"/>
  <c r="H152"/>
  <c r="AL152"/>
  <c r="AM152"/>
  <c r="D153"/>
  <c r="H153"/>
  <c r="AL153"/>
  <c r="AM153"/>
  <c r="D154"/>
  <c r="H154"/>
  <c r="AL154"/>
  <c r="AM154"/>
  <c r="D155"/>
  <c r="H155"/>
  <c r="AL155"/>
  <c r="AM155"/>
  <c r="D156"/>
  <c r="H156"/>
  <c r="AL156"/>
  <c r="AM156"/>
  <c r="D157"/>
  <c r="H157"/>
  <c r="AL157"/>
  <c r="AM157"/>
  <c r="D158"/>
  <c r="H158"/>
  <c r="AL158"/>
  <c r="AM158"/>
  <c r="D159"/>
  <c r="H159"/>
  <c r="AL159"/>
  <c r="AM159"/>
  <c r="D160"/>
  <c r="H160"/>
  <c r="AL160"/>
  <c r="AM160"/>
  <c r="D161"/>
  <c r="H161"/>
  <c r="AL161"/>
  <c r="AM161"/>
  <c r="D162"/>
  <c r="H162"/>
  <c r="AL162"/>
  <c r="AM162"/>
  <c r="D163"/>
  <c r="H163"/>
  <c r="AL163"/>
  <c r="AM163"/>
  <c r="D164"/>
  <c r="H164"/>
  <c r="AL164"/>
  <c r="AM164"/>
  <c r="D165"/>
  <c r="H165"/>
  <c r="AL165"/>
  <c r="AM165"/>
  <c r="D166"/>
  <c r="H166"/>
  <c r="AL166"/>
  <c r="AM166"/>
  <c r="D167"/>
  <c r="H167"/>
  <c r="AL167"/>
  <c r="AM167"/>
  <c r="D168"/>
  <c r="H168"/>
  <c r="AL168"/>
  <c r="AM168"/>
  <c r="D169"/>
  <c r="H169"/>
  <c r="AL169"/>
  <c r="AM169"/>
  <c r="D170"/>
  <c r="H170"/>
  <c r="AL170"/>
  <c r="AM170"/>
  <c r="D171"/>
  <c r="H171"/>
  <c r="AL171"/>
  <c r="AM171"/>
  <c r="D172"/>
  <c r="H172"/>
  <c r="AL172"/>
  <c r="AM172"/>
  <c r="D173"/>
  <c r="H173"/>
  <c r="AL173"/>
  <c r="AM173"/>
  <c r="D174"/>
  <c r="H174"/>
  <c r="AL174"/>
  <c r="AM174"/>
  <c r="D175"/>
  <c r="H175"/>
  <c r="AL175"/>
  <c r="AM175"/>
  <c r="D176"/>
  <c r="H176"/>
  <c r="AL176"/>
  <c r="AM176"/>
  <c r="D177"/>
  <c r="H177"/>
  <c r="AL177"/>
  <c r="AM177"/>
  <c r="D178"/>
  <c r="H178"/>
  <c r="AL178"/>
  <c r="AM178"/>
  <c r="D179"/>
  <c r="H179"/>
  <c r="AL179"/>
  <c r="AM179"/>
  <c r="D180"/>
  <c r="H180"/>
  <c r="AL180"/>
  <c r="AM180"/>
  <c r="D181"/>
  <c r="H181"/>
  <c r="AL181"/>
  <c r="AM181"/>
  <c r="D182"/>
  <c r="H182"/>
  <c r="AL182"/>
  <c r="AM182"/>
  <c r="D183"/>
  <c r="H183"/>
  <c r="AL183"/>
  <c r="AM183"/>
  <c r="D184"/>
  <c r="H184"/>
  <c r="AL184"/>
  <c r="AM184"/>
  <c r="D185"/>
  <c r="H185"/>
  <c r="AL185"/>
  <c r="AM185"/>
  <c r="D186"/>
  <c r="H186"/>
  <c r="AL186"/>
  <c r="AM186"/>
  <c r="D187"/>
  <c r="H187"/>
  <c r="AL187"/>
  <c r="AM187"/>
  <c r="D188"/>
  <c r="H188"/>
  <c r="AL188"/>
  <c r="AM188"/>
  <c r="D189"/>
  <c r="H189"/>
  <c r="AL189"/>
  <c r="AM189"/>
  <c r="D190"/>
  <c r="H190"/>
  <c r="AL190"/>
  <c r="AM190"/>
  <c r="H5"/>
  <c r="H6"/>
  <c r="H4"/>
  <c r="D5"/>
  <c r="D6"/>
  <c r="D4"/>
  <c r="C45" i="27" l="1"/>
  <c r="O9" i="14"/>
  <c r="C49" i="27"/>
  <c r="D9" i="14"/>
  <c r="D3" i="25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2"/>
  <c r="AM5" i="24" l="1"/>
  <c r="AL5"/>
  <c r="AL6"/>
  <c r="AM6"/>
  <c r="AM4"/>
  <c r="Q50" i="22" s="1"/>
  <c r="AL4" i="24"/>
  <c r="Q50" i="10" s="1"/>
  <c r="I28" l="1"/>
  <c r="H41"/>
  <c r="E256" i="26" s="1"/>
  <c r="L41" i="10"/>
  <c r="L42"/>
  <c r="P42"/>
  <c r="Q43"/>
  <c r="I45"/>
  <c r="Q27"/>
  <c r="M28"/>
  <c r="I41"/>
  <c r="M41"/>
  <c r="M42"/>
  <c r="P43"/>
  <c r="H44"/>
  <c r="E252" i="26" s="1"/>
  <c r="P45" i="10"/>
  <c r="P49"/>
  <c r="H27" i="22"/>
  <c r="L28"/>
  <c r="P29"/>
  <c r="H31"/>
  <c r="E273" i="26" s="1"/>
  <c r="H39" i="22"/>
  <c r="H47"/>
  <c r="I35"/>
  <c r="I43"/>
  <c r="L31"/>
  <c r="L39"/>
  <c r="L47"/>
  <c r="M35"/>
  <c r="M43"/>
  <c r="P31"/>
  <c r="P39"/>
  <c r="P47"/>
  <c r="Q35"/>
  <c r="Q43"/>
  <c r="L44" i="10"/>
  <c r="I43"/>
  <c r="I47"/>
  <c r="I27" i="22"/>
  <c r="Q29"/>
  <c r="H32"/>
  <c r="E321" i="26" s="1"/>
  <c r="H40" i="22"/>
  <c r="E309" i="26" s="1"/>
  <c r="H48" i="22"/>
  <c r="E281" i="26" s="1"/>
  <c r="I36" i="22"/>
  <c r="I44"/>
  <c r="L32"/>
  <c r="L40"/>
  <c r="L48"/>
  <c r="M36"/>
  <c r="M44"/>
  <c r="P32"/>
  <c r="P40"/>
  <c r="P48"/>
  <c r="Q36"/>
  <c r="Q44"/>
  <c r="P41" i="10"/>
  <c r="H47"/>
  <c r="Q28"/>
  <c r="M44"/>
  <c r="M48"/>
  <c r="M28" i="22"/>
  <c r="Q30" i="10"/>
  <c r="L43"/>
  <c r="P44"/>
  <c r="H46"/>
  <c r="E248" i="26" s="1"/>
  <c r="L47" i="10"/>
  <c r="P48"/>
  <c r="H50"/>
  <c r="E236" i="26" s="1"/>
  <c r="L27" i="22"/>
  <c r="P28"/>
  <c r="H30"/>
  <c r="E293" i="26" s="1"/>
  <c r="H33" i="22"/>
  <c r="H41"/>
  <c r="E333" i="26" s="1"/>
  <c r="H49" i="22"/>
  <c r="I37"/>
  <c r="I45"/>
  <c r="L33"/>
  <c r="L41"/>
  <c r="L49"/>
  <c r="M37"/>
  <c r="M45"/>
  <c r="P33"/>
  <c r="P41"/>
  <c r="P49"/>
  <c r="Q37"/>
  <c r="Q45"/>
  <c r="H43" i="10"/>
  <c r="E188" i="26" s="1"/>
  <c r="L48" i="10"/>
  <c r="Q41"/>
  <c r="Q45"/>
  <c r="Q49"/>
  <c r="O47" i="22"/>
  <c r="H42" i="10"/>
  <c r="E240" i="26" s="1"/>
  <c r="I32" i="10"/>
  <c r="I42"/>
  <c r="M43"/>
  <c r="Q44"/>
  <c r="I46"/>
  <c r="M47"/>
  <c r="Q48"/>
  <c r="I50"/>
  <c r="M27" i="22"/>
  <c r="Q28"/>
  <c r="I30"/>
  <c r="H34"/>
  <c r="E305" i="26" s="1"/>
  <c r="H42" i="22"/>
  <c r="E317" i="26" s="1"/>
  <c r="H50" i="22"/>
  <c r="E313" i="26" s="1"/>
  <c r="I38" i="22"/>
  <c r="I46"/>
  <c r="L34"/>
  <c r="L42"/>
  <c r="L50"/>
  <c r="M38"/>
  <c r="M46"/>
  <c r="P34"/>
  <c r="P42"/>
  <c r="P50"/>
  <c r="Q38"/>
  <c r="Q46"/>
  <c r="H45" i="10"/>
  <c r="E200" i="26" s="1"/>
  <c r="L46" i="10"/>
  <c r="P47"/>
  <c r="H49"/>
  <c r="E212" i="26" s="1"/>
  <c r="L50" i="10"/>
  <c r="P27" i="22"/>
  <c r="H29"/>
  <c r="E285" i="26" s="1"/>
  <c r="L30" i="22"/>
  <c r="H35"/>
  <c r="H43"/>
  <c r="E265" i="26" s="1"/>
  <c r="I31" i="22"/>
  <c r="I39"/>
  <c r="I47"/>
  <c r="L35"/>
  <c r="L43"/>
  <c r="M31"/>
  <c r="M39"/>
  <c r="M47"/>
  <c r="P35"/>
  <c r="P43"/>
  <c r="Q31"/>
  <c r="Q39"/>
  <c r="Q47"/>
  <c r="M46" i="10"/>
  <c r="Q47"/>
  <c r="I49"/>
  <c r="M50"/>
  <c r="Q27" i="22"/>
  <c r="I29"/>
  <c r="M30"/>
  <c r="H36"/>
  <c r="H44"/>
  <c r="E329" i="26" s="1"/>
  <c r="I32" i="22"/>
  <c r="I40"/>
  <c r="I48"/>
  <c r="L36"/>
  <c r="L44"/>
  <c r="M32"/>
  <c r="M40"/>
  <c r="M48"/>
  <c r="P36"/>
  <c r="P44"/>
  <c r="Q32"/>
  <c r="Q40"/>
  <c r="Q48"/>
  <c r="L45" i="10"/>
  <c r="P46"/>
  <c r="H48"/>
  <c r="E204" i="26" s="1"/>
  <c r="L49" i="10"/>
  <c r="P50"/>
  <c r="H28" i="22"/>
  <c r="E297" i="26" s="1"/>
  <c r="L29" i="22"/>
  <c r="P30"/>
  <c r="H37"/>
  <c r="E301" i="26" s="1"/>
  <c r="H45" i="22"/>
  <c r="E277" i="26" s="1"/>
  <c r="I33" i="22"/>
  <c r="I41"/>
  <c r="I49"/>
  <c r="L37"/>
  <c r="L45"/>
  <c r="M33"/>
  <c r="M41"/>
  <c r="M49"/>
  <c r="P37"/>
  <c r="P45"/>
  <c r="Q33"/>
  <c r="Q41"/>
  <c r="Q49"/>
  <c r="Q42" i="10"/>
  <c r="I44"/>
  <c r="M45"/>
  <c r="Q46"/>
  <c r="I48"/>
  <c r="M49"/>
  <c r="I28" i="22"/>
  <c r="M29"/>
  <c r="Q30"/>
  <c r="H38"/>
  <c r="E261" i="26" s="1"/>
  <c r="H46" i="22"/>
  <c r="E325" i="26" s="1"/>
  <c r="I34" i="22"/>
  <c r="I42"/>
  <c r="I50"/>
  <c r="L38"/>
  <c r="L46"/>
  <c r="M34"/>
  <c r="M42"/>
  <c r="M50"/>
  <c r="P38"/>
  <c r="P46"/>
  <c r="Q34"/>
  <c r="Q42"/>
  <c r="N50" i="10"/>
  <c r="F38" i="22"/>
  <c r="E101" i="26" s="1"/>
  <c r="G34" i="22"/>
  <c r="G50"/>
  <c r="N41" i="10"/>
  <c r="F43"/>
  <c r="E28" i="26" s="1"/>
  <c r="J44" i="10"/>
  <c r="F45"/>
  <c r="E40" i="26" s="1"/>
  <c r="N45" i="10"/>
  <c r="J46"/>
  <c r="F47"/>
  <c r="N47"/>
  <c r="J48"/>
  <c r="F49"/>
  <c r="N49"/>
  <c r="J50"/>
  <c r="F27" i="22"/>
  <c r="N27"/>
  <c r="J28"/>
  <c r="F29"/>
  <c r="E125" i="26" s="1"/>
  <c r="N29" i="22"/>
  <c r="J30"/>
  <c r="F31"/>
  <c r="E113" i="26" s="1"/>
  <c r="F39" i="22"/>
  <c r="F47"/>
  <c r="G35"/>
  <c r="G43"/>
  <c r="J31"/>
  <c r="J39"/>
  <c r="J47"/>
  <c r="K35"/>
  <c r="K43"/>
  <c r="N31"/>
  <c r="N39"/>
  <c r="N47"/>
  <c r="O35"/>
  <c r="O43"/>
  <c r="F46"/>
  <c r="E165" i="26" s="1"/>
  <c r="G42" i="22"/>
  <c r="F41" i="10"/>
  <c r="E96" i="26" s="1"/>
  <c r="J42" i="10"/>
  <c r="N43"/>
  <c r="G41"/>
  <c r="O41"/>
  <c r="K42"/>
  <c r="G43"/>
  <c r="O43"/>
  <c r="K44"/>
  <c r="G45"/>
  <c r="O45"/>
  <c r="K46"/>
  <c r="G47"/>
  <c r="O47"/>
  <c r="K48"/>
  <c r="G49"/>
  <c r="O49"/>
  <c r="K50"/>
  <c r="G27" i="22"/>
  <c r="O27"/>
  <c r="K28"/>
  <c r="G29"/>
  <c r="O29"/>
  <c r="K30"/>
  <c r="F32"/>
  <c r="E161" i="26" s="1"/>
  <c r="F40" i="22"/>
  <c r="E149" i="26" s="1"/>
  <c r="F48" i="22"/>
  <c r="E121" i="26" s="1"/>
  <c r="G36" i="22"/>
  <c r="G44"/>
  <c r="J32"/>
  <c r="J40"/>
  <c r="J48"/>
  <c r="K36"/>
  <c r="K44"/>
  <c r="N32"/>
  <c r="N40"/>
  <c r="N48"/>
  <c r="O36"/>
  <c r="O44"/>
  <c r="F33"/>
  <c r="F41"/>
  <c r="E173" i="26" s="1"/>
  <c r="F49" i="22"/>
  <c r="G37"/>
  <c r="G45"/>
  <c r="J33"/>
  <c r="J41"/>
  <c r="J49"/>
  <c r="K37"/>
  <c r="K45"/>
  <c r="N33"/>
  <c r="N41"/>
  <c r="N49"/>
  <c r="O37"/>
  <c r="O45"/>
  <c r="F34"/>
  <c r="E145" i="26" s="1"/>
  <c r="F42" i="22"/>
  <c r="E157" i="26" s="1"/>
  <c r="F50" i="22"/>
  <c r="E153" i="26" s="1"/>
  <c r="G38" i="22"/>
  <c r="G46"/>
  <c r="J34"/>
  <c r="J42"/>
  <c r="J50"/>
  <c r="K38"/>
  <c r="K46"/>
  <c r="N34"/>
  <c r="N42"/>
  <c r="N50"/>
  <c r="O38"/>
  <c r="O46"/>
  <c r="J41" i="10"/>
  <c r="F42"/>
  <c r="E80" i="26" s="1"/>
  <c r="N42" i="10"/>
  <c r="J43"/>
  <c r="F44"/>
  <c r="E92" i="26" s="1"/>
  <c r="N44" i="10"/>
  <c r="J45"/>
  <c r="F46"/>
  <c r="E88" i="26" s="1"/>
  <c r="N46" i="10"/>
  <c r="J47"/>
  <c r="F48"/>
  <c r="E44" i="26" s="1"/>
  <c r="N48" i="10"/>
  <c r="J49"/>
  <c r="F50"/>
  <c r="E76" i="26" s="1"/>
  <c r="J27" i="22"/>
  <c r="F28"/>
  <c r="E137" i="26" s="1"/>
  <c r="N28" i="22"/>
  <c r="J29"/>
  <c r="F30"/>
  <c r="E133" i="26" s="1"/>
  <c r="N30" i="22"/>
  <c r="F35"/>
  <c r="F43"/>
  <c r="E105" i="26" s="1"/>
  <c r="G31" i="22"/>
  <c r="G39"/>
  <c r="G47"/>
  <c r="J35"/>
  <c r="J43"/>
  <c r="K31"/>
  <c r="K39"/>
  <c r="K47"/>
  <c r="N35"/>
  <c r="N43"/>
  <c r="O31"/>
  <c r="O39"/>
  <c r="F17"/>
  <c r="E17"/>
  <c r="O37" i="10"/>
  <c r="K41"/>
  <c r="G42"/>
  <c r="O42"/>
  <c r="K43"/>
  <c r="G44"/>
  <c r="O44"/>
  <c r="K45"/>
  <c r="G46"/>
  <c r="O46"/>
  <c r="K47"/>
  <c r="G48"/>
  <c r="O48"/>
  <c r="K49"/>
  <c r="G50"/>
  <c r="O50"/>
  <c r="K27" i="22"/>
  <c r="G28"/>
  <c r="O28"/>
  <c r="K29"/>
  <c r="G30"/>
  <c r="O30"/>
  <c r="F36"/>
  <c r="F44"/>
  <c r="E169" i="26" s="1"/>
  <c r="G32" i="22"/>
  <c r="G40"/>
  <c r="G48"/>
  <c r="J36"/>
  <c r="J44"/>
  <c r="K32"/>
  <c r="K40"/>
  <c r="K48"/>
  <c r="N36"/>
  <c r="N44"/>
  <c r="O32"/>
  <c r="O40"/>
  <c r="O48"/>
  <c r="F37"/>
  <c r="E141" i="26" s="1"/>
  <c r="F45" i="22"/>
  <c r="E117" i="26" s="1"/>
  <c r="G33" i="22"/>
  <c r="G41"/>
  <c r="G49"/>
  <c r="J37"/>
  <c r="J45"/>
  <c r="K33"/>
  <c r="K41"/>
  <c r="K49"/>
  <c r="N37"/>
  <c r="N45"/>
  <c r="O33"/>
  <c r="O41"/>
  <c r="O49"/>
  <c r="J38"/>
  <c r="J46"/>
  <c r="K34"/>
  <c r="K42"/>
  <c r="K50"/>
  <c r="N38"/>
  <c r="N46"/>
  <c r="O34"/>
  <c r="O42"/>
  <c r="O50"/>
  <c r="Q40" i="10"/>
  <c r="G27"/>
  <c r="M29"/>
  <c r="I27"/>
  <c r="Q29"/>
  <c r="M27"/>
  <c r="I30"/>
  <c r="M31"/>
  <c r="I37"/>
  <c r="I29"/>
  <c r="Q37"/>
  <c r="F27"/>
  <c r="N27"/>
  <c r="J28"/>
  <c r="F29"/>
  <c r="E48" i="26" s="1"/>
  <c r="N29" i="10"/>
  <c r="J30"/>
  <c r="F31"/>
  <c r="E36" i="26" s="1"/>
  <c r="N31" i="10"/>
  <c r="J32"/>
  <c r="F33"/>
  <c r="N33"/>
  <c r="J34"/>
  <c r="F35"/>
  <c r="N35"/>
  <c r="J36"/>
  <c r="G37"/>
  <c r="P37"/>
  <c r="J38"/>
  <c r="F39"/>
  <c r="N39"/>
  <c r="J40"/>
  <c r="K28"/>
  <c r="O29"/>
  <c r="G31"/>
  <c r="K32"/>
  <c r="O33"/>
  <c r="G35"/>
  <c r="K36"/>
  <c r="K38"/>
  <c r="G39"/>
  <c r="O39"/>
  <c r="K40"/>
  <c r="H27"/>
  <c r="P27"/>
  <c r="L28"/>
  <c r="H29"/>
  <c r="E208" i="26" s="1"/>
  <c r="P29" i="10"/>
  <c r="L30"/>
  <c r="H31"/>
  <c r="E196" i="26" s="1"/>
  <c r="P31" i="10"/>
  <c r="L32"/>
  <c r="H33"/>
  <c r="P33"/>
  <c r="L34"/>
  <c r="H35"/>
  <c r="P35"/>
  <c r="L36"/>
  <c r="J37"/>
  <c r="F37"/>
  <c r="E64" i="26" s="1"/>
  <c r="L38" i="10"/>
  <c r="H39"/>
  <c r="P39"/>
  <c r="L40"/>
  <c r="M30"/>
  <c r="I31"/>
  <c r="Q31"/>
  <c r="M32"/>
  <c r="I33"/>
  <c r="Q33"/>
  <c r="M34"/>
  <c r="I35"/>
  <c r="Q35"/>
  <c r="M36"/>
  <c r="K37"/>
  <c r="F38"/>
  <c r="E24" i="26" s="1"/>
  <c r="M38" i="10"/>
  <c r="I39"/>
  <c r="Q39"/>
  <c r="M40"/>
  <c r="J27"/>
  <c r="F28"/>
  <c r="E60" i="26" s="1"/>
  <c r="N28" i="10"/>
  <c r="J29"/>
  <c r="F30"/>
  <c r="E56" i="26" s="1"/>
  <c r="N30" i="10"/>
  <c r="J31"/>
  <c r="F32"/>
  <c r="E84" i="26" s="1"/>
  <c r="N32" i="10"/>
  <c r="J33"/>
  <c r="F34"/>
  <c r="E68" i="26" s="1"/>
  <c r="N34" i="10"/>
  <c r="J35"/>
  <c r="F36"/>
  <c r="N36"/>
  <c r="L37"/>
  <c r="G38"/>
  <c r="N38"/>
  <c r="J39"/>
  <c r="F40"/>
  <c r="E72" i="26" s="1"/>
  <c r="N40" i="10"/>
  <c r="K27"/>
  <c r="O28"/>
  <c r="K29"/>
  <c r="G30"/>
  <c r="O30"/>
  <c r="K31"/>
  <c r="G32"/>
  <c r="O32"/>
  <c r="K33"/>
  <c r="G34"/>
  <c r="O34"/>
  <c r="K35"/>
  <c r="G36"/>
  <c r="O36"/>
  <c r="M37"/>
  <c r="H37"/>
  <c r="E224" i="26" s="1"/>
  <c r="O38" i="10"/>
  <c r="K39"/>
  <c r="G40"/>
  <c r="O40"/>
  <c r="O27"/>
  <c r="G29"/>
  <c r="K30"/>
  <c r="O31"/>
  <c r="G33"/>
  <c r="K34"/>
  <c r="O35"/>
  <c r="G28"/>
  <c r="L27"/>
  <c r="H28"/>
  <c r="E220" i="26" s="1"/>
  <c r="P28" i="10"/>
  <c r="L29"/>
  <c r="H30"/>
  <c r="E216" i="26" s="1"/>
  <c r="P30" i="10"/>
  <c r="L31"/>
  <c r="H32"/>
  <c r="E244" i="26" s="1"/>
  <c r="P32" i="10"/>
  <c r="L33"/>
  <c r="H34"/>
  <c r="E228" i="26" s="1"/>
  <c r="P34" i="10"/>
  <c r="L35"/>
  <c r="H36"/>
  <c r="P36"/>
  <c r="N37"/>
  <c r="H38"/>
  <c r="E184" i="26" s="1"/>
  <c r="P38" i="10"/>
  <c r="L39"/>
  <c r="H40"/>
  <c r="E232" i="26" s="1"/>
  <c r="P40" i="10"/>
  <c r="Q32"/>
  <c r="M33"/>
  <c r="I34"/>
  <c r="Q34"/>
  <c r="M35"/>
  <c r="I36"/>
  <c r="Q36"/>
  <c r="I38"/>
  <c r="Q38"/>
  <c r="M39"/>
  <c r="I40"/>
  <c r="B1" i="18"/>
  <c r="E269" i="26" l="1"/>
  <c r="B1" i="20"/>
  <c r="B1" i="10"/>
  <c r="B1" i="22"/>
  <c r="B1" i="14"/>
  <c r="D1" i="18"/>
  <c r="B1" i="7"/>
  <c r="E129" i="26"/>
  <c r="E52"/>
  <c r="E289"/>
  <c r="E192"/>
  <c r="E32"/>
  <c r="E109"/>
  <c r="U31" i="20"/>
  <c r="T31"/>
  <c r="E182" i="26" s="1"/>
  <c r="S31" i="20"/>
  <c r="R31"/>
  <c r="E22" i="26" s="1"/>
  <c r="U30" i="20"/>
  <c r="T30"/>
  <c r="E180" i="26" s="1"/>
  <c r="S30" i="20"/>
  <c r="R30"/>
  <c r="E20" i="26" s="1"/>
  <c r="M31" i="20"/>
  <c r="Q31"/>
  <c r="P31"/>
  <c r="Q30"/>
  <c r="P30"/>
  <c r="O31"/>
  <c r="N31"/>
  <c r="O30"/>
  <c r="J30"/>
  <c r="N30"/>
  <c r="M30"/>
  <c r="L31"/>
  <c r="L30"/>
  <c r="K31"/>
  <c r="J31"/>
  <c r="K30"/>
  <c r="I31" l="1"/>
  <c r="H31"/>
  <c r="E181" i="26" s="1"/>
  <c r="I30" i="20"/>
  <c r="H30"/>
  <c r="E179" i="26" s="1"/>
  <c r="F31" i="20"/>
  <c r="E21" i="26" s="1"/>
  <c r="F30" i="20"/>
  <c r="E19" i="26" s="1"/>
  <c r="G31" i="20"/>
  <c r="G30"/>
  <c r="BF15" i="18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BF14"/>
  <c r="BF20" s="1"/>
  <c r="BE14"/>
  <c r="BE20" s="1"/>
  <c r="BD14"/>
  <c r="BD20" s="1"/>
  <c r="BC14"/>
  <c r="BC20" s="1"/>
  <c r="BB14"/>
  <c r="BB20" s="1"/>
  <c r="BA14"/>
  <c r="BA20" s="1"/>
  <c r="AZ14"/>
  <c r="AZ20" s="1"/>
  <c r="AY14"/>
  <c r="AY20" s="1"/>
  <c r="AX14"/>
  <c r="AX20" s="1"/>
  <c r="AW14"/>
  <c r="AW20" s="1"/>
  <c r="AV14"/>
  <c r="AV20" s="1"/>
  <c r="AU14"/>
  <c r="AU20" s="1"/>
  <c r="AT14"/>
  <c r="AT20" s="1"/>
  <c r="AS14"/>
  <c r="AS20" s="1"/>
  <c r="AR14"/>
  <c r="AR20" s="1"/>
  <c r="AQ14"/>
  <c r="AQ20" s="1"/>
  <c r="AP14"/>
  <c r="AP20" s="1"/>
  <c r="AO14"/>
  <c r="AO20" s="1"/>
  <c r="AN14"/>
  <c r="AN20" s="1"/>
  <c r="AM14"/>
  <c r="AM20" s="1"/>
  <c r="AL14"/>
  <c r="AL20" s="1"/>
  <c r="AK14"/>
  <c r="AK20" s="1"/>
  <c r="AJ14"/>
  <c r="AJ20" s="1"/>
  <c r="AI14"/>
  <c r="AI20" s="1"/>
  <c r="AH14"/>
  <c r="AH20" s="1"/>
  <c r="AG14"/>
  <c r="AG20" s="1"/>
  <c r="AF14"/>
  <c r="AF20" s="1"/>
  <c r="AE14"/>
  <c r="AE20" s="1"/>
  <c r="AD14"/>
  <c r="AD20" s="1"/>
  <c r="AC14"/>
  <c r="AC20" s="1"/>
  <c r="AB14"/>
  <c r="AB20" s="1"/>
  <c r="AA14"/>
  <c r="AA20" s="1"/>
  <c r="Z14"/>
  <c r="Z20" s="1"/>
  <c r="Y14"/>
  <c r="Y20" s="1"/>
  <c r="X14"/>
  <c r="X20" s="1"/>
  <c r="W14"/>
  <c r="W20" s="1"/>
  <c r="V14"/>
  <c r="V20" s="1"/>
  <c r="U14"/>
  <c r="U20" s="1"/>
  <c r="T14"/>
  <c r="T20" s="1"/>
  <c r="S14"/>
  <c r="S20" s="1"/>
  <c r="R14"/>
  <c r="R20" s="1"/>
  <c r="Q14"/>
  <c r="Q20" s="1"/>
  <c r="P14"/>
  <c r="P20" s="1"/>
  <c r="O14"/>
  <c r="O20" s="1"/>
  <c r="N14"/>
  <c r="N20" s="1"/>
  <c r="M14"/>
  <c r="M20" s="1"/>
  <c r="L14"/>
  <c r="K14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G11"/>
  <c r="H11"/>
  <c r="G12"/>
  <c r="H12"/>
  <c r="G13"/>
  <c r="H13"/>
  <c r="G14"/>
  <c r="H14"/>
  <c r="G15"/>
  <c r="H15"/>
  <c r="M4" i="24"/>
  <c r="M5"/>
  <c r="BF10" i="18" l="1"/>
  <c r="C32" i="20"/>
  <c r="F17"/>
  <c r="K10" i="18"/>
  <c r="O10"/>
  <c r="S10"/>
  <c r="W10"/>
  <c r="AA10"/>
  <c r="AE10"/>
  <c r="AI10"/>
  <c r="AM10"/>
  <c r="AQ10"/>
  <c r="AU10"/>
  <c r="AY10"/>
  <c r="BC10"/>
  <c r="L10"/>
  <c r="P10"/>
  <c r="T10"/>
  <c r="X10"/>
  <c r="AB10"/>
  <c r="AF10"/>
  <c r="AJ10"/>
  <c r="AN10"/>
  <c r="AR10"/>
  <c r="AV10"/>
  <c r="AZ10"/>
  <c r="BD10"/>
  <c r="H10"/>
  <c r="M10"/>
  <c r="Q10"/>
  <c r="U10"/>
  <c r="Y10"/>
  <c r="AC10"/>
  <c r="AG10"/>
  <c r="AK10"/>
  <c r="AO10"/>
  <c r="AS10"/>
  <c r="AW10"/>
  <c r="BA10"/>
  <c r="BE10"/>
  <c r="G10"/>
  <c r="N10"/>
  <c r="R10"/>
  <c r="V10"/>
  <c r="Z10"/>
  <c r="AD10"/>
  <c r="AH10"/>
  <c r="AL10"/>
  <c r="AP10"/>
  <c r="AT10"/>
  <c r="AX10"/>
  <c r="BB10"/>
  <c r="F17" i="10"/>
  <c r="E17"/>
  <c r="M8" i="18"/>
  <c r="M18" s="1"/>
  <c r="E17" i="20"/>
  <c r="E10" i="18"/>
  <c r="F10"/>
  <c r="F11"/>
  <c r="F12"/>
  <c r="F13"/>
  <c r="L20"/>
  <c r="F14"/>
  <c r="F15"/>
  <c r="J15" s="1"/>
  <c r="E11"/>
  <c r="E12"/>
  <c r="E13"/>
  <c r="K20"/>
  <c r="E14"/>
  <c r="E15"/>
  <c r="N9"/>
  <c r="S9"/>
  <c r="S16" s="1"/>
  <c r="S17" s="1"/>
  <c r="AA9"/>
  <c r="AA19" s="1"/>
  <c r="AI9"/>
  <c r="AQ9"/>
  <c r="AQ19" s="1"/>
  <c r="AY9"/>
  <c r="M9"/>
  <c r="T9"/>
  <c r="AB9"/>
  <c r="AB16" s="1"/>
  <c r="AB17" s="1"/>
  <c r="AJ9"/>
  <c r="AJ16" s="1"/>
  <c r="AJ17" s="1"/>
  <c r="AR9"/>
  <c r="AZ9"/>
  <c r="L9"/>
  <c r="U9"/>
  <c r="U19" s="1"/>
  <c r="AC9"/>
  <c r="AC19" s="1"/>
  <c r="AK9"/>
  <c r="AK19" s="1"/>
  <c r="AS9"/>
  <c r="AS19" s="1"/>
  <c r="BA9"/>
  <c r="BA19" s="1"/>
  <c r="K9"/>
  <c r="K19" s="1"/>
  <c r="V9"/>
  <c r="AD9"/>
  <c r="AD19" s="1"/>
  <c r="AL9"/>
  <c r="AT9"/>
  <c r="AT16" s="1"/>
  <c r="AT17" s="1"/>
  <c r="BB9"/>
  <c r="BB19" s="1"/>
  <c r="O9"/>
  <c r="O19" s="1"/>
  <c r="W9"/>
  <c r="W19" s="1"/>
  <c r="AE9"/>
  <c r="AE16" s="1"/>
  <c r="AE17" s="1"/>
  <c r="AM9"/>
  <c r="AM19" s="1"/>
  <c r="AU9"/>
  <c r="AU19" s="1"/>
  <c r="BC9"/>
  <c r="BC19" s="1"/>
  <c r="P9"/>
  <c r="P19" s="1"/>
  <c r="X9"/>
  <c r="X19" s="1"/>
  <c r="AF9"/>
  <c r="AF19" s="1"/>
  <c r="AN9"/>
  <c r="AN19" s="1"/>
  <c r="AV9"/>
  <c r="AV19" s="1"/>
  <c r="BD9"/>
  <c r="BD16" s="1"/>
  <c r="BD17" s="1"/>
  <c r="H9"/>
  <c r="Q9"/>
  <c r="Q16" s="1"/>
  <c r="Q17" s="1"/>
  <c r="Y9"/>
  <c r="Y19" s="1"/>
  <c r="AG9"/>
  <c r="AG19" s="1"/>
  <c r="AO9"/>
  <c r="AO19" s="1"/>
  <c r="AW9"/>
  <c r="AW16" s="1"/>
  <c r="AW17" s="1"/>
  <c r="BE9"/>
  <c r="BE19" s="1"/>
  <c r="G9"/>
  <c r="R9"/>
  <c r="R19" s="1"/>
  <c r="Z9"/>
  <c r="Z19" s="1"/>
  <c r="AH9"/>
  <c r="AH19" s="1"/>
  <c r="AP9"/>
  <c r="AP19" s="1"/>
  <c r="AX9"/>
  <c r="AX19" s="1"/>
  <c r="BF9"/>
  <c r="BF19" s="1"/>
  <c r="I12"/>
  <c r="I14"/>
  <c r="M19"/>
  <c r="N19"/>
  <c r="AI16"/>
  <c r="AI17" s="1"/>
  <c r="AI19"/>
  <c r="AY16"/>
  <c r="AY17" s="1"/>
  <c r="AY19"/>
  <c r="T16"/>
  <c r="T17" s="1"/>
  <c r="T19"/>
  <c r="AR16"/>
  <c r="AR17" s="1"/>
  <c r="AR19"/>
  <c r="AZ16"/>
  <c r="AZ17" s="1"/>
  <c r="AZ19"/>
  <c r="V16"/>
  <c r="V17" s="1"/>
  <c r="V19"/>
  <c r="AL16"/>
  <c r="AL17" s="1"/>
  <c r="AL19"/>
  <c r="AU16"/>
  <c r="AU17" s="1"/>
  <c r="H8"/>
  <c r="N8"/>
  <c r="G8"/>
  <c r="I11"/>
  <c r="I13"/>
  <c r="I15"/>
  <c r="J11"/>
  <c r="J12"/>
  <c r="J13"/>
  <c r="D32" i="20"/>
  <c r="E32"/>
  <c r="K8" i="18"/>
  <c r="E8" s="1"/>
  <c r="E18" s="1"/>
  <c r="E9" i="26" s="1"/>
  <c r="L8" i="18"/>
  <c r="L18" s="1"/>
  <c r="J10"/>
  <c r="M16"/>
  <c r="M17" s="1"/>
  <c r="AQ16"/>
  <c r="AQ17" s="1"/>
  <c r="I10"/>
  <c r="AM16"/>
  <c r="AM17" s="1"/>
  <c r="AK16"/>
  <c r="AK17" s="1"/>
  <c r="L19"/>
  <c r="J14"/>
  <c r="F9" i="14" l="1"/>
  <c r="AC16" i="18"/>
  <c r="AC17" s="1"/>
  <c r="H16"/>
  <c r="AV16"/>
  <c r="AV17" s="1"/>
  <c r="P16"/>
  <c r="P17" s="1"/>
  <c r="AT19"/>
  <c r="BB16"/>
  <c r="BB17" s="1"/>
  <c r="AG16"/>
  <c r="AG17" s="1"/>
  <c r="O16"/>
  <c r="O17" s="1"/>
  <c r="AS16"/>
  <c r="AS17" s="1"/>
  <c r="AA16"/>
  <c r="AA17" s="1"/>
  <c r="AD16"/>
  <c r="AD17" s="1"/>
  <c r="AN16"/>
  <c r="AN17" s="1"/>
  <c r="AJ19"/>
  <c r="BA16"/>
  <c r="BA17" s="1"/>
  <c r="S19"/>
  <c r="Z16"/>
  <c r="Z17" s="1"/>
  <c r="F20"/>
  <c r="E15" i="26" s="1"/>
  <c r="E20" i="18"/>
  <c r="E11" i="26" s="1"/>
  <c r="X16" i="18"/>
  <c r="X17" s="1"/>
  <c r="BC16"/>
  <c r="BC17" s="1"/>
  <c r="BF16"/>
  <c r="BF17" s="1"/>
  <c r="F9"/>
  <c r="H9" i="14" s="1"/>
  <c r="G16" i="18"/>
  <c r="E9"/>
  <c r="G9" i="14" s="1"/>
  <c r="I8" i="18"/>
  <c r="Y16"/>
  <c r="Y17" s="1"/>
  <c r="AE19"/>
  <c r="U16"/>
  <c r="U17" s="1"/>
  <c r="BE16"/>
  <c r="BE17" s="1"/>
  <c r="AW19"/>
  <c r="W16"/>
  <c r="W17" s="1"/>
  <c r="Q19"/>
  <c r="AO16"/>
  <c r="AO17" s="1"/>
  <c r="AB19"/>
  <c r="R16"/>
  <c r="R17" s="1"/>
  <c r="AH16"/>
  <c r="AH17" s="1"/>
  <c r="AF16"/>
  <c r="AF17" s="1"/>
  <c r="AP16"/>
  <c r="AP17" s="1"/>
  <c r="BD19"/>
  <c r="AX16"/>
  <c r="AX17" s="1"/>
  <c r="N16"/>
  <c r="N17" s="1"/>
  <c r="N18"/>
  <c r="E33" i="20"/>
  <c r="F8" i="18"/>
  <c r="F18" s="1"/>
  <c r="E13" i="26" s="1"/>
  <c r="L16" i="18"/>
  <c r="L17" s="1"/>
  <c r="D12" i="7"/>
  <c r="C12"/>
  <c r="H10" i="14" l="1"/>
  <c r="E9"/>
  <c r="E11" s="1"/>
  <c r="J9" i="18"/>
  <c r="F19"/>
  <c r="E14" i="26" s="1"/>
  <c r="E16" i="18"/>
  <c r="E19"/>
  <c r="E10" i="26" s="1"/>
  <c r="I9" i="18"/>
  <c r="J8"/>
  <c r="F16"/>
  <c r="D34" i="20"/>
  <c r="A29" i="23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19" i="18"/>
  <c r="A20"/>
  <c r="C16" l="1"/>
  <c r="I29" i="23" l="1"/>
  <c r="H29"/>
  <c r="G29"/>
  <c r="F29"/>
  <c r="E29"/>
  <c r="D29"/>
  <c r="J51" i="10" l="1"/>
  <c r="L51"/>
  <c r="N51"/>
  <c r="P51"/>
  <c r="D16" i="18" l="1"/>
  <c r="C17" l="1"/>
  <c r="J16"/>
  <c r="M9" i="14"/>
  <c r="K18" i="18"/>
  <c r="BI18" s="1"/>
  <c r="U50" i="22"/>
  <c r="T50"/>
  <c r="E314" i="26" s="1"/>
  <c r="S50" i="22"/>
  <c r="R50"/>
  <c r="E154" i="26" s="1"/>
  <c r="U49" i="22"/>
  <c r="T49"/>
  <c r="S49"/>
  <c r="R49"/>
  <c r="U48"/>
  <c r="T48"/>
  <c r="E282" i="26" s="1"/>
  <c r="S48" i="22"/>
  <c r="R48"/>
  <c r="E122" i="26" s="1"/>
  <c r="U47" i="22"/>
  <c r="T47"/>
  <c r="S47"/>
  <c r="R47"/>
  <c r="U46"/>
  <c r="T46"/>
  <c r="S46"/>
  <c r="R46"/>
  <c r="E166" i="26" s="1"/>
  <c r="U45" i="22"/>
  <c r="T45"/>
  <c r="E278" i="26" s="1"/>
  <c r="S45" i="22"/>
  <c r="R45"/>
  <c r="E118" i="26" s="1"/>
  <c r="U44" i="22"/>
  <c r="T44"/>
  <c r="S44"/>
  <c r="R44"/>
  <c r="E170" i="26" s="1"/>
  <c r="U43" i="22"/>
  <c r="T43"/>
  <c r="E266" i="26" s="1"/>
  <c r="S43" i="22"/>
  <c r="R43"/>
  <c r="E106" i="26" s="1"/>
  <c r="U42" i="22"/>
  <c r="T42"/>
  <c r="E318" i="26" s="1"/>
  <c r="S42" i="22"/>
  <c r="R42"/>
  <c r="E158" i="26" s="1"/>
  <c r="U41" i="22"/>
  <c r="T41"/>
  <c r="S41"/>
  <c r="R41"/>
  <c r="E174" i="26" s="1"/>
  <c r="U40" i="22"/>
  <c r="T40"/>
  <c r="E310" i="26" s="1"/>
  <c r="S40" i="22"/>
  <c r="R40"/>
  <c r="E150" i="26" s="1"/>
  <c r="U39" i="22"/>
  <c r="T39"/>
  <c r="S39"/>
  <c r="R39"/>
  <c r="U38"/>
  <c r="T38"/>
  <c r="E262" i="26" s="1"/>
  <c r="S38" i="22"/>
  <c r="R38"/>
  <c r="E102" i="26" s="1"/>
  <c r="U37" i="22"/>
  <c r="T37"/>
  <c r="E302" i="26" s="1"/>
  <c r="S37" i="22"/>
  <c r="R37"/>
  <c r="E142" i="26" s="1"/>
  <c r="U36" i="22"/>
  <c r="T36"/>
  <c r="S36"/>
  <c r="R36"/>
  <c r="U35"/>
  <c r="T35"/>
  <c r="S35"/>
  <c r="R35"/>
  <c r="U34"/>
  <c r="T34"/>
  <c r="E306" i="26" s="1"/>
  <c r="S34" i="22"/>
  <c r="R34"/>
  <c r="E146" i="26" s="1"/>
  <c r="U33" i="22"/>
  <c r="T33"/>
  <c r="S33"/>
  <c r="R33"/>
  <c r="U32"/>
  <c r="T32"/>
  <c r="E322" i="26" s="1"/>
  <c r="S32" i="22"/>
  <c r="R32"/>
  <c r="E162" i="26" s="1"/>
  <c r="U31" i="22"/>
  <c r="T31"/>
  <c r="E274" i="26" s="1"/>
  <c r="S31" i="22"/>
  <c r="R31"/>
  <c r="E114" i="26" s="1"/>
  <c r="U30" i="22"/>
  <c r="T30"/>
  <c r="E294" i="26" s="1"/>
  <c r="S30" i="22"/>
  <c r="R30"/>
  <c r="E134" i="26" s="1"/>
  <c r="U29" i="22"/>
  <c r="T29"/>
  <c r="E286" i="26" s="1"/>
  <c r="S29" i="22"/>
  <c r="R29"/>
  <c r="E126" i="26" s="1"/>
  <c r="U28" i="22"/>
  <c r="T28"/>
  <c r="E298" i="26" s="1"/>
  <c r="S28" i="22"/>
  <c r="R28"/>
  <c r="E138" i="26" s="1"/>
  <c r="U27" i="22"/>
  <c r="T27"/>
  <c r="S27"/>
  <c r="R27"/>
  <c r="Q51"/>
  <c r="P51"/>
  <c r="O51"/>
  <c r="N51"/>
  <c r="M51"/>
  <c r="L51"/>
  <c r="K51"/>
  <c r="J51"/>
  <c r="I51"/>
  <c r="H51"/>
  <c r="G51"/>
  <c r="F51"/>
  <c r="E51"/>
  <c r="G51" i="10"/>
  <c r="H51"/>
  <c r="I51"/>
  <c r="K51"/>
  <c r="M51"/>
  <c r="O51"/>
  <c r="Q51"/>
  <c r="R28"/>
  <c r="E61" i="26" s="1"/>
  <c r="S28" i="10"/>
  <c r="T28"/>
  <c r="E221" i="26" s="1"/>
  <c r="U28" i="10"/>
  <c r="R29"/>
  <c r="S29"/>
  <c r="T29"/>
  <c r="E209" i="26" s="1"/>
  <c r="U29" i="10"/>
  <c r="R30"/>
  <c r="E57" i="26" s="1"/>
  <c r="S30" i="10"/>
  <c r="T30"/>
  <c r="E217" i="26" s="1"/>
  <c r="U30" i="10"/>
  <c r="R31"/>
  <c r="S31"/>
  <c r="T31"/>
  <c r="E197" i="26" s="1"/>
  <c r="U31" i="10"/>
  <c r="R32"/>
  <c r="E85" i="26" s="1"/>
  <c r="S32" i="10"/>
  <c r="T32"/>
  <c r="E245" i="26" s="1"/>
  <c r="U32" i="10"/>
  <c r="R33"/>
  <c r="S33"/>
  <c r="T33"/>
  <c r="U33"/>
  <c r="R34"/>
  <c r="E69" i="26" s="1"/>
  <c r="S34" i="10"/>
  <c r="T34"/>
  <c r="E229" i="26" s="1"/>
  <c r="U34" i="10"/>
  <c r="R35"/>
  <c r="S35"/>
  <c r="T35"/>
  <c r="U35"/>
  <c r="R36"/>
  <c r="S36"/>
  <c r="T36"/>
  <c r="U36"/>
  <c r="R37"/>
  <c r="E65" i="26" s="1"/>
  <c r="S37" i="10"/>
  <c r="T37"/>
  <c r="E225" i="26" s="1"/>
  <c r="U37" i="10"/>
  <c r="R38"/>
  <c r="S38"/>
  <c r="T38"/>
  <c r="E185" i="26" s="1"/>
  <c r="U38" i="10"/>
  <c r="R39"/>
  <c r="S39"/>
  <c r="T39"/>
  <c r="U39"/>
  <c r="R40"/>
  <c r="E73" i="26" s="1"/>
  <c r="S40" i="10"/>
  <c r="T40"/>
  <c r="E233" i="26" s="1"/>
  <c r="U40" i="10"/>
  <c r="R41"/>
  <c r="E97" i="26" s="1"/>
  <c r="S41" i="10"/>
  <c r="T41"/>
  <c r="E257" i="26" s="1"/>
  <c r="U41" i="10"/>
  <c r="R42"/>
  <c r="E81" i="26" s="1"/>
  <c r="S42" i="10"/>
  <c r="T42"/>
  <c r="E241" i="26" s="1"/>
  <c r="U42" i="10"/>
  <c r="R43"/>
  <c r="S43"/>
  <c r="T43"/>
  <c r="E189" i="26" s="1"/>
  <c r="U43" i="10"/>
  <c r="R44"/>
  <c r="E93" i="26" s="1"/>
  <c r="S44" i="10"/>
  <c r="T44"/>
  <c r="E253" i="26" s="1"/>
  <c r="U44" i="10"/>
  <c r="R45"/>
  <c r="S45"/>
  <c r="T45"/>
  <c r="E201" i="26" s="1"/>
  <c r="U45" i="10"/>
  <c r="R46"/>
  <c r="E89" i="26" s="1"/>
  <c r="S46" i="10"/>
  <c r="T46"/>
  <c r="E249" i="26" s="1"/>
  <c r="U46" i="10"/>
  <c r="R47"/>
  <c r="S47"/>
  <c r="T47"/>
  <c r="U47"/>
  <c r="R48"/>
  <c r="S48"/>
  <c r="T48"/>
  <c r="E205" i="26" s="1"/>
  <c r="U48" i="10"/>
  <c r="R49"/>
  <c r="S49"/>
  <c r="T49"/>
  <c r="E213" i="26" s="1"/>
  <c r="U49" i="10"/>
  <c r="R50"/>
  <c r="E77" i="26" s="1"/>
  <c r="S50" i="10"/>
  <c r="T50"/>
  <c r="E237" i="26" s="1"/>
  <c r="U50" i="10"/>
  <c r="T27"/>
  <c r="S27"/>
  <c r="G12" i="20"/>
  <c r="J1" i="7"/>
  <c r="I1" i="14"/>
  <c r="J1" i="22"/>
  <c r="J1" i="10"/>
  <c r="L1" i="20"/>
  <c r="D1" i="7"/>
  <c r="D1" i="14"/>
  <c r="D1" i="22"/>
  <c r="D1" i="10"/>
  <c r="F1" i="20"/>
  <c r="K16" i="18"/>
  <c r="G21" i="22"/>
  <c r="G13"/>
  <c r="K13" s="1"/>
  <c r="G23" i="20"/>
  <c r="G22"/>
  <c r="G19"/>
  <c r="G18"/>
  <c r="G15"/>
  <c r="G14"/>
  <c r="G13"/>
  <c r="K13" s="1"/>
  <c r="Q32"/>
  <c r="P32"/>
  <c r="O32"/>
  <c r="N32"/>
  <c r="M32"/>
  <c r="L32"/>
  <c r="K32"/>
  <c r="J32"/>
  <c r="I32"/>
  <c r="G32"/>
  <c r="H32"/>
  <c r="F32"/>
  <c r="B18" i="18" l="1"/>
  <c r="E330" i="26"/>
  <c r="E331"/>
  <c r="E332"/>
  <c r="E326"/>
  <c r="E327"/>
  <c r="E328"/>
  <c r="E49"/>
  <c r="E334"/>
  <c r="E336"/>
  <c r="E335"/>
  <c r="E270"/>
  <c r="E193"/>
  <c r="E110"/>
  <c r="E290"/>
  <c r="E130"/>
  <c r="E53"/>
  <c r="E41"/>
  <c r="E29"/>
  <c r="E37"/>
  <c r="E46"/>
  <c r="E47"/>
  <c r="E45"/>
  <c r="E25"/>
  <c r="A30" i="22"/>
  <c r="G17"/>
  <c r="K17" s="1"/>
  <c r="U51"/>
  <c r="S51"/>
  <c r="T51"/>
  <c r="S51" i="10"/>
  <c r="T51"/>
  <c r="H33" i="20"/>
  <c r="F34" s="1"/>
  <c r="I16" i="18"/>
  <c r="A31" i="20"/>
  <c r="A30"/>
  <c r="A33" i="22"/>
  <c r="R51"/>
  <c r="H52"/>
  <c r="T32" i="20"/>
  <c r="R32"/>
  <c r="BI20" i="18"/>
  <c r="B20" s="1"/>
  <c r="BI19"/>
  <c r="A36" i="22"/>
  <c r="A38"/>
  <c r="A46"/>
  <c r="A49"/>
  <c r="A28"/>
  <c r="A51"/>
  <c r="A41"/>
  <c r="A44"/>
  <c r="A34"/>
  <c r="A42"/>
  <c r="A50"/>
  <c r="A29"/>
  <c r="A37"/>
  <c r="A45"/>
  <c r="A31"/>
  <c r="A39"/>
  <c r="A47"/>
  <c r="A32"/>
  <c r="A40"/>
  <c r="A48"/>
  <c r="A27"/>
  <c r="A35"/>
  <c r="A43"/>
  <c r="U32" i="20"/>
  <c r="S32"/>
  <c r="A32"/>
  <c r="T52" i="22" l="1"/>
  <c r="L9" i="14"/>
  <c r="G17" i="20"/>
  <c r="K17" s="1"/>
  <c r="G21"/>
  <c r="T33"/>
  <c r="F53" i="22"/>
  <c r="G21" i="10"/>
  <c r="G17"/>
  <c r="K17" s="1"/>
  <c r="G13"/>
  <c r="K13" s="1"/>
  <c r="A18" i="18"/>
  <c r="A17"/>
  <c r="K17"/>
  <c r="A16"/>
  <c r="A15"/>
  <c r="A14"/>
  <c r="A13"/>
  <c r="A12"/>
  <c r="A11"/>
  <c r="A10"/>
  <c r="A9"/>
  <c r="A8"/>
  <c r="BI17" l="1"/>
  <c r="F51" i="10" l="1"/>
  <c r="E51"/>
  <c r="H52" l="1"/>
  <c r="F53" s="1"/>
  <c r="B19" i="18"/>
  <c r="U27" i="10"/>
  <c r="U51" s="1"/>
  <c r="J9" i="14" s="1"/>
  <c r="R27" i="10"/>
  <c r="E33" i="26" l="1"/>
  <c r="R51" i="10"/>
  <c r="K9" i="14" l="1"/>
  <c r="I9" s="1"/>
  <c r="T52" i="10"/>
  <c r="A49"/>
  <c r="A50"/>
  <c r="A12" i="7"/>
  <c r="B12" s="1"/>
  <c r="I11" i="14" l="1"/>
  <c r="A9"/>
  <c r="A51" i="10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27"/>
</calcChain>
</file>

<file path=xl/sharedStrings.xml><?xml version="1.0" encoding="utf-8"?>
<sst xmlns="http://schemas.openxmlformats.org/spreadsheetml/2006/main" count="2657" uniqueCount="984">
  <si>
    <t>№ п/п</t>
  </si>
  <si>
    <t>Предмет</t>
  </si>
  <si>
    <t>Кол-во победителей (чел.)</t>
  </si>
  <si>
    <t>Кол-во призеров (чел.)</t>
  </si>
  <si>
    <t>Русский язык</t>
  </si>
  <si>
    <t>Литература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</si>
  <si>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</si>
  <si>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</si>
  <si>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</si>
  <si>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</si>
  <si>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</si>
  <si>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</si>
  <si>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Право</t>
  </si>
  <si>
    <t>Английский язык</t>
  </si>
  <si>
    <t>Французский язык</t>
  </si>
  <si>
    <t>Физическая культура</t>
  </si>
  <si>
    <t>Технология</t>
  </si>
  <si>
    <t>Экология</t>
  </si>
  <si>
    <t>Экономика</t>
  </si>
  <si>
    <t>Астрономия</t>
  </si>
  <si>
    <t>Математика</t>
  </si>
  <si>
    <t>Немецкий язык</t>
  </si>
  <si>
    <t>Количество обучающихся в данной параллели по МО (чел.)</t>
  </si>
  <si>
    <t>Доля участников от общего числа обучающихся в данной параллели (%)</t>
  </si>
  <si>
    <t>только по одному предмету</t>
  </si>
  <si>
    <t xml:space="preserve"> по 2 предметам</t>
  </si>
  <si>
    <t xml:space="preserve"> по 3 предметам</t>
  </si>
  <si>
    <t xml:space="preserve"> по 4 предметам</t>
  </si>
  <si>
    <t xml:space="preserve"> по 5 предметам</t>
  </si>
  <si>
    <t xml:space="preserve"> по 6 предметам</t>
  </si>
  <si>
    <t xml:space="preserve"> по 7 предметам</t>
  </si>
  <si>
    <t xml:space="preserve"> по 8 предметам</t>
  </si>
  <si>
    <t xml:space="preserve"> по 9 предметам</t>
  </si>
  <si>
    <t xml:space="preserve"> по 10 предметам</t>
  </si>
  <si>
    <t xml:space="preserve"> по 11 предметам</t>
  </si>
  <si>
    <t xml:space="preserve"> по 12 предметам</t>
  </si>
  <si>
    <t xml:space="preserve"> по 13 предметам</t>
  </si>
  <si>
    <t xml:space="preserve"> по 14 предметам</t>
  </si>
  <si>
    <t xml:space="preserve"> по 15 предметам</t>
  </si>
  <si>
    <t xml:space="preserve"> по 16 предметам</t>
  </si>
  <si>
    <t xml:space="preserve"> по 17 предметам</t>
  </si>
  <si>
    <t>Итого</t>
  </si>
  <si>
    <t xml:space="preserve"> по 18 предметам</t>
  </si>
  <si>
    <t xml:space="preserve"> по 19 предметам</t>
  </si>
  <si>
    <t xml:space="preserve"> по 20 предметам</t>
  </si>
  <si>
    <t xml:space="preserve"> по 21 предмету</t>
  </si>
  <si>
    <t xml:space="preserve"> …..</t>
  </si>
  <si>
    <t>Испанский язык</t>
  </si>
  <si>
    <t>ЧИСЛО участий</t>
  </si>
  <si>
    <t>Информатика (ИКТ)</t>
  </si>
  <si>
    <t>Искусство (Мировая художественная культура)</t>
  </si>
  <si>
    <t>Основы безопасности и жизнедеятельности</t>
  </si>
  <si>
    <t xml:space="preserve">Количество независимых наблюдателей </t>
  </si>
  <si>
    <t>предмет</t>
  </si>
  <si>
    <t>село</t>
  </si>
  <si>
    <t>город</t>
  </si>
  <si>
    <t>чел.</t>
  </si>
  <si>
    <t>в том числе количество обучающихся:</t>
  </si>
  <si>
    <t>итого</t>
  </si>
  <si>
    <t>принявших участие в олимпиаде за более старшие классы</t>
  </si>
  <si>
    <t>ИТОГО</t>
  </si>
  <si>
    <t>код МСУ</t>
  </si>
  <si>
    <t>автом.</t>
  </si>
  <si>
    <t>служебное поле</t>
  </si>
  <si>
    <t>служ.поле</t>
  </si>
  <si>
    <t>Вышневолоцкий городской округ</t>
  </si>
  <si>
    <t>г.Тверь</t>
  </si>
  <si>
    <t>г. Торжок</t>
  </si>
  <si>
    <t>Андреапольский муниципальный округ</t>
  </si>
  <si>
    <t>Бологовский район</t>
  </si>
  <si>
    <t>Весьегонский муниципальный округ</t>
  </si>
  <si>
    <t>Западнодвинский муниципальный округ</t>
  </si>
  <si>
    <t>Калининский район</t>
  </si>
  <si>
    <t>Кашинский городской округ</t>
  </si>
  <si>
    <t>Краснохолмский муниципальный округ</t>
  </si>
  <si>
    <t>Кувшиновский район</t>
  </si>
  <si>
    <t>Лесной муниципальный округ</t>
  </si>
  <si>
    <t>Нелидовский городской округ</t>
  </si>
  <si>
    <t>Оленинский муниципальный округ</t>
  </si>
  <si>
    <t>Осташковский городской округ</t>
  </si>
  <si>
    <t>Пеновский муниципальный округ</t>
  </si>
  <si>
    <t>Сандовский муниципальный округ</t>
  </si>
  <si>
    <t>Селижаровский муниципальный округ</t>
  </si>
  <si>
    <t>Торжокский район</t>
  </si>
  <si>
    <t>Удомельский городской округ</t>
  </si>
  <si>
    <t>ЗАТО  Озерный</t>
  </si>
  <si>
    <t>ЗАТО Солнечный</t>
  </si>
  <si>
    <t>Тверской педагогический колледж</t>
  </si>
  <si>
    <t>контроль по листам 1 и 3</t>
  </si>
  <si>
    <t>в 4 классе ----------------&gt;</t>
  </si>
  <si>
    <t>да</t>
  </si>
  <si>
    <t>нет</t>
  </si>
  <si>
    <t>ИТОГО/процент участия ОО</t>
  </si>
  <si>
    <t>школьный этап</t>
  </si>
  <si>
    <t>муниципальный этап</t>
  </si>
  <si>
    <t>региональный этап</t>
  </si>
  <si>
    <t>Наименование
МО</t>
  </si>
  <si>
    <t xml:space="preserve">Наличие Регламента/Порядка проведения Олимпиады в ОО </t>
  </si>
  <si>
    <t>Наличие приказа о проведении Олимпиады в ОО</t>
  </si>
  <si>
    <t>Наличие общественных/ независимых наблюдателей</t>
  </si>
  <si>
    <t>Наличие апелляций о нарушении процедуры проведения Олимпиады в ОО</t>
  </si>
  <si>
    <t xml:space="preserve"> Наличие апелляций о несогласии с результатами оценивания олимпиадной работы</t>
  </si>
  <si>
    <t>количество ОО</t>
  </si>
  <si>
    <t>при проведении Олимпиады</t>
  </si>
  <si>
    <t>при проверке олимпиадных работ</t>
  </si>
  <si>
    <t>в том числе были удовлетворены</t>
  </si>
  <si>
    <t xml:space="preserve">в том числе апелляции, по результатам которых в оценивание  ответов были  внесены изменения </t>
  </si>
  <si>
    <t>охват предметов -  100% (по каждому предмету, по которому проводилась Олимпиада в ОО)</t>
  </si>
  <si>
    <t>частичный охват</t>
  </si>
  <si>
    <t>охват предметов -  100%</t>
  </si>
  <si>
    <t xml:space="preserve">количество </t>
  </si>
  <si>
    <t>кол-во ОО</t>
  </si>
  <si>
    <t>последовательность не менять!</t>
  </si>
  <si>
    <t>выбор из списка</t>
  </si>
  <si>
    <t>не было наблюдателей</t>
  </si>
  <si>
    <t>ФИО исполнителя (полностью)</t>
  </si>
  <si>
    <t>контактный телефон (моб.тел.)</t>
  </si>
  <si>
    <t>Общее количество общеобразовательных организаций в МО</t>
  </si>
  <si>
    <t>Кол-во ОО, принявших участие в Олимпиаде</t>
  </si>
  <si>
    <t>Итальянский язык</t>
  </si>
  <si>
    <t>Китайский язык</t>
  </si>
  <si>
    <t>Кол-во ОО, участвовавших в Олимпиаде</t>
  </si>
  <si>
    <t xml:space="preserve"> по 22 предметам</t>
  </si>
  <si>
    <t xml:space="preserve"> по 23 предметам</t>
  </si>
  <si>
    <t xml:space="preserve"> по 24 предметам</t>
  </si>
  <si>
    <r>
      <t xml:space="preserve">В том числе участвовали в олимпиаде </t>
    </r>
    <r>
      <rPr>
        <i/>
        <sz val="12"/>
        <color theme="1"/>
        <rFont val="Times New Roman"/>
        <family val="1"/>
        <charset val="204"/>
      </rPr>
      <t>(чел.)*</t>
    </r>
  </si>
  <si>
    <t>*-Обучающийся, принявший участие в Олимпиаде по нескольким предметам, учитывается 1 раз</t>
  </si>
  <si>
    <t>Количество апелляций / предметы</t>
  </si>
  <si>
    <t>в 10-11 классах ------------&gt;</t>
  </si>
  <si>
    <t>всего</t>
  </si>
  <si>
    <t>Кол-во участников Олимпиады (чел.)</t>
  </si>
  <si>
    <t>в т.ч. ОВЗ и детей-инвалидов</t>
  </si>
  <si>
    <t>Степень участия обучающихся в предметах Олимпиады</t>
  </si>
  <si>
    <t>в том числе ОО, участвовавших в олимпиаде --------&gt;</t>
  </si>
  <si>
    <t>Кесовогорский муниципальный округ</t>
  </si>
  <si>
    <t>Лихославльский муниципальный округ</t>
  </si>
  <si>
    <t>Молоковский муниципальный округ</t>
  </si>
  <si>
    <t>Рамешковский муниципальный округ</t>
  </si>
  <si>
    <t>Спировский муниципальный округ</t>
  </si>
  <si>
    <t>Кол-во участников Олимпиады 5-9 классы, чел.</t>
  </si>
  <si>
    <t>принявших участие в нескольких олимпиадах:</t>
  </si>
  <si>
    <r>
      <t xml:space="preserve">Количественные данные о проведении Олимпиады в </t>
    </r>
    <r>
      <rPr>
        <b/>
        <sz val="14"/>
        <color rgb="FFFF0000"/>
        <rFont val="Times New Roman"/>
        <family val="1"/>
        <charset val="204"/>
      </rPr>
      <t>5-9 классах</t>
    </r>
    <r>
      <rPr>
        <b/>
        <sz val="14"/>
        <color theme="1"/>
        <rFont val="Times New Roman"/>
        <family val="1"/>
        <charset val="204"/>
      </rPr>
      <t xml:space="preserve"> (</t>
    </r>
    <r>
      <rPr>
        <b/>
        <sz val="14"/>
        <color rgb="FFFF0000"/>
        <rFont val="Times New Roman"/>
        <family val="1"/>
        <charset val="204"/>
      </rPr>
      <t>основное общее образование</t>
    </r>
    <r>
      <rPr>
        <b/>
        <sz val="14"/>
        <color theme="1"/>
        <rFont val="Times New Roman"/>
        <family val="1"/>
        <charset val="204"/>
      </rPr>
      <t>)</t>
    </r>
  </si>
  <si>
    <r>
      <t xml:space="preserve">Количественные данные о проведении Олимпиады в </t>
    </r>
    <r>
      <rPr>
        <b/>
        <sz val="14"/>
        <color rgb="FFFF0000"/>
        <rFont val="Times New Roman"/>
        <family val="1"/>
        <charset val="204"/>
      </rPr>
      <t>10-11 классах (среднее общее образование</t>
    </r>
    <r>
      <rPr>
        <b/>
        <sz val="14"/>
        <color theme="1"/>
        <rFont val="Times New Roman"/>
        <family val="1"/>
        <charset val="204"/>
      </rPr>
      <t>)</t>
    </r>
  </si>
  <si>
    <t>Кол-во участников Олимпиады 10-11  классы, чел.</t>
  </si>
  <si>
    <t>Количественные данные об участниках Олимпиады школьников</t>
  </si>
  <si>
    <t>общее кол-во обучающихся в 5-11 классах</t>
  </si>
  <si>
    <t xml:space="preserve"> город (с учетом ОВЗ  и инв.)</t>
  </si>
  <si>
    <t>село (с учетом ОВЗ  и инв.)</t>
  </si>
  <si>
    <t>участников с ОВЗ и детей-инвалидов</t>
  </si>
  <si>
    <t>11-автом</t>
  </si>
  <si>
    <t>22-автом</t>
  </si>
  <si>
    <t>33-автом</t>
  </si>
  <si>
    <t xml:space="preserve"> сумма столбцов 22 и 33: 22+33</t>
  </si>
  <si>
    <t xml:space="preserve">Объективность проведения  ВсОШ </t>
  </si>
  <si>
    <r>
      <t xml:space="preserve">Общее количество общеобразовательных организаций, </t>
    </r>
    <r>
      <rPr>
        <sz val="12"/>
        <color rgb="FFFF0000"/>
        <rFont val="Times New Roman"/>
        <family val="1"/>
        <charset val="204"/>
      </rPr>
      <t>где есть 1-4 классы</t>
    </r>
    <r>
      <rPr>
        <sz val="12"/>
        <color theme="1"/>
        <rFont val="Times New Roman"/>
        <family val="1"/>
        <charset val="204"/>
      </rPr>
      <t>, в МО</t>
    </r>
  </si>
  <si>
    <t>принявших участие в нескольких олимпиадах</t>
  </si>
  <si>
    <t>в том числе ОО, участвовавших в олимпиаде -----------&gt;</t>
  </si>
  <si>
    <t>контроль по листам 1 и 2 ------------------------&gt;</t>
  </si>
  <si>
    <t xml:space="preserve">контроль по листам 1 и 2 </t>
  </si>
  <si>
    <r>
      <t xml:space="preserve">Общее количество общеобразовательных организаций, </t>
    </r>
    <r>
      <rPr>
        <sz val="12"/>
        <color rgb="FFFF0000"/>
        <rFont val="Times New Roman"/>
        <family val="1"/>
        <charset val="204"/>
      </rPr>
      <t>где есть 5-9 классы</t>
    </r>
    <r>
      <rPr>
        <sz val="12"/>
        <color theme="1"/>
        <rFont val="Times New Roman"/>
        <family val="1"/>
        <charset val="204"/>
      </rPr>
      <t>, в МО</t>
    </r>
  </si>
  <si>
    <r>
      <t>Количественные данные о проведении Олимпиады в 4 к</t>
    </r>
    <r>
      <rPr>
        <b/>
        <sz val="14"/>
        <color rgb="FFFF0000"/>
        <rFont val="Times New Roman"/>
        <family val="1"/>
        <charset val="204"/>
      </rPr>
      <t>лассах</t>
    </r>
    <r>
      <rPr>
        <b/>
        <sz val="14"/>
        <color theme="1"/>
        <rFont val="Times New Roman"/>
        <family val="1"/>
        <charset val="204"/>
      </rPr>
      <t xml:space="preserve"> (</t>
    </r>
    <r>
      <rPr>
        <b/>
        <sz val="14"/>
        <color rgb="FFFF0000"/>
        <rFont val="Times New Roman"/>
        <family val="1"/>
        <charset val="204"/>
      </rPr>
      <t>начальное общее образование</t>
    </r>
    <r>
      <rPr>
        <b/>
        <sz val="14"/>
        <color theme="1"/>
        <rFont val="Times New Roman"/>
        <family val="1"/>
        <charset val="204"/>
      </rPr>
      <t>)</t>
    </r>
  </si>
  <si>
    <t>в 5-9 классах --------------------------------&gt;</t>
  </si>
  <si>
    <t>в 5-9 классах -----------------------------------&gt;</t>
  </si>
  <si>
    <t>в 5-9 классах ---------------------------------&gt;</t>
  </si>
  <si>
    <t>контроль по листам 1 и 3 ----&gt;</t>
  </si>
  <si>
    <t>Количество обучающихся, принимавших участие в  этапе Олимпиады (чел.)</t>
  </si>
  <si>
    <t>ЧИСЛО участий_4класс</t>
  </si>
  <si>
    <t>ЧИСЛО участий_5-9кл</t>
  </si>
  <si>
    <t>ЧИСЛО участий_10_11кл.</t>
  </si>
  <si>
    <t>внести</t>
  </si>
  <si>
    <t>в т.ч. кол-во ОО, принявших участие в Олимпиаде</t>
  </si>
  <si>
    <t>контроль</t>
  </si>
  <si>
    <t>3-автом</t>
  </si>
  <si>
    <t>4-автом</t>
  </si>
  <si>
    <r>
      <t xml:space="preserve">Победителей и призеров (подсчет по чел.) - учет один раз </t>
    </r>
    <r>
      <rPr>
        <sz val="11"/>
        <color rgb="FFFF0000"/>
        <rFont val="Calibri"/>
        <family val="2"/>
        <charset val="204"/>
        <scheme val="minor"/>
      </rPr>
      <t>(**Обучающийся, являющийся победителем или призером по нескольким предметам,  учитывается 1 раз)</t>
    </r>
  </si>
  <si>
    <t xml:space="preserve">Победителей и призеров (по участиям) </t>
  </si>
  <si>
    <r>
      <t>Участники</t>
    </r>
    <r>
      <rPr>
        <b/>
        <sz val="11"/>
        <color theme="1"/>
        <rFont val="Calibri"/>
        <family val="2"/>
        <charset val="204"/>
        <scheme val="minor"/>
      </rPr>
      <t xml:space="preserve"> 5-11 класс </t>
    </r>
    <r>
      <rPr>
        <sz val="11"/>
        <color theme="1"/>
        <rFont val="Calibri"/>
        <family val="2"/>
        <charset val="204"/>
        <scheme val="minor"/>
      </rPr>
      <t xml:space="preserve">по категориям (подсчет по чел.) - учет один раз </t>
    </r>
    <r>
      <rPr>
        <sz val="11"/>
        <color rgb="FFFF0000"/>
        <rFont val="Calibri"/>
        <family val="2"/>
        <charset val="204"/>
        <scheme val="minor"/>
      </rPr>
      <t>(*Обучающийся, принявший участие в данном этапе олимпиады по нескольким предметам, учитывается 1 раз)</t>
    </r>
  </si>
  <si>
    <t>4 класс (чел.)</t>
  </si>
  <si>
    <t>5 класс (чел.)</t>
  </si>
  <si>
    <t>6 класс (чел.)</t>
  </si>
  <si>
    <t>7 класс (чел.)</t>
  </si>
  <si>
    <t>8 класс (чел.)</t>
  </si>
  <si>
    <t>9 класс (чел.)</t>
  </si>
  <si>
    <t>10 класс (чел.)</t>
  </si>
  <si>
    <t xml:space="preserve">Информатика </t>
  </si>
  <si>
    <t>Искусство (мировая художественная культура)</t>
  </si>
  <si>
    <t>Основы безопасности жизнедеятельности</t>
  </si>
  <si>
    <t>Всего</t>
  </si>
  <si>
    <t>Количественные данные об участниках олимпиады, выполнявших на школьном этапе всероссийской олимпиады школьников  задания для более старших классов по отношению к тем, в которых они проходят обучение
Тверская область
 ____________________________________________________________________
наименование субъекта Российской Федерации</t>
  </si>
  <si>
    <r>
      <rPr>
        <sz val="11"/>
        <rFont val="Times New Roman"/>
        <family val="1"/>
        <charset val="204"/>
      </rPr>
      <t>Всего Обучающихся* из 4-х классов, принявших участие в Олимпиаде по математике и русскому языку, чел</t>
    </r>
    <r>
      <rPr>
        <sz val="11"/>
        <color rgb="FFFF0000"/>
        <rFont val="Times New Roman"/>
        <family val="1"/>
        <charset val="204"/>
      </rPr>
      <t>. (*УЧИТЫВАЮТСЯ один раз!!!)</t>
    </r>
  </si>
  <si>
    <t>город (с учетом ОВЗ и инвалидов)</t>
  </si>
  <si>
    <t>село (с учетом ОВЗ и инвалидов)</t>
  </si>
  <si>
    <t>ОВЗ, чел</t>
  </si>
  <si>
    <r>
      <t xml:space="preserve">Общее количество общеобразовательных организаций, </t>
    </r>
    <r>
      <rPr>
        <sz val="12"/>
        <color rgb="FFFF0000"/>
        <rFont val="Times New Roman"/>
        <family val="1"/>
        <charset val="204"/>
      </rPr>
      <t>где есть 10-11 классы</t>
    </r>
    <r>
      <rPr>
        <sz val="12"/>
        <color theme="1"/>
        <rFont val="Times New Roman"/>
        <family val="1"/>
        <charset val="204"/>
      </rPr>
      <t>, в МО</t>
    </r>
  </si>
  <si>
    <t>Кол-во участников: сумма столбцов 2 и 3: 2+3</t>
  </si>
  <si>
    <t>в 1-3 классах -----------&gt;</t>
  </si>
  <si>
    <t>в 4 классе ---------------&gt;</t>
  </si>
  <si>
    <t>в том числе об-ся с ОВЗ и дети-инвалиды, чел</t>
  </si>
  <si>
    <t>мсу</t>
  </si>
  <si>
    <t>Приложение к Формам 2/3</t>
  </si>
  <si>
    <t>Кимрский муниципальный округ</t>
  </si>
  <si>
    <t>Ржевский муниципальный округ</t>
  </si>
  <si>
    <t>Бежецкий муниципальный округ</t>
  </si>
  <si>
    <t>Бельский муниципальный округ</t>
  </si>
  <si>
    <t>Жарковский муниципальный округ</t>
  </si>
  <si>
    <t>Зубцовский муниципальный округ</t>
  </si>
  <si>
    <t>Калязинский муниципальный округ</t>
  </si>
  <si>
    <t>Конаковский муниципальный округ</t>
  </si>
  <si>
    <t>Максатихинский муниципальный округ</t>
  </si>
  <si>
    <t>Старицкий муниципальный округ</t>
  </si>
  <si>
    <t>Торопецкий муниципальный округ</t>
  </si>
  <si>
    <t>Фировский муниципальный округ</t>
  </si>
  <si>
    <t>ГБОУ "РЦОШО "Завидово" (д.Мокшино)</t>
  </si>
  <si>
    <t>ФГБОУ ВО ТГМУ Минздрава России гимназия</t>
  </si>
  <si>
    <t>Служебное_поле</t>
  </si>
  <si>
    <t>код_ОО</t>
  </si>
  <si>
    <t>код_МСУ</t>
  </si>
  <si>
    <t>список</t>
  </si>
  <si>
    <t>участник</t>
  </si>
  <si>
    <t>призер</t>
  </si>
  <si>
    <t>победитель</t>
  </si>
  <si>
    <t>Минздрав</t>
  </si>
  <si>
    <t>потребуется для закрытия отражения ПД участников</t>
  </si>
  <si>
    <t>Фамилия Имя Отчество</t>
  </si>
  <si>
    <t>краткое_наименование_ОО</t>
  </si>
  <si>
    <t>Искусство (МХК)</t>
  </si>
  <si>
    <t>автоматически</t>
  </si>
  <si>
    <t>участия</t>
  </si>
  <si>
    <t>заполнить напротив каждого участника</t>
  </si>
  <si>
    <t>участник - вписать только одной строкой</t>
  </si>
  <si>
    <t>участник с ОВЗ или Инвалид</t>
  </si>
  <si>
    <t>…….</t>
  </si>
  <si>
    <t>гоород</t>
  </si>
  <si>
    <t>ГКОУ ВСОШ г. В.Волочек</t>
  </si>
  <si>
    <t>МБОУ "Гимназия № 2"</t>
  </si>
  <si>
    <t>МБОУ СОШ №3</t>
  </si>
  <si>
    <t>МБОУ "Школа №4"</t>
  </si>
  <si>
    <t>МБОУ СОШ № 5</t>
  </si>
  <si>
    <t>МБОУ СОШ № 6</t>
  </si>
  <si>
    <t>МБОУ "СОШ № 7"</t>
  </si>
  <si>
    <t>МБОУ "СШ № 10"</t>
  </si>
  <si>
    <t>МБОУ СОШ №12</t>
  </si>
  <si>
    <t>МБОУ "СОШ № 13"</t>
  </si>
  <si>
    <t>Лицей № 15</t>
  </si>
  <si>
    <t>МБОУ СОШ № 19</t>
  </si>
  <si>
    <t>ГКОУ " Вышневолоцкая школа-интернат №2"</t>
  </si>
  <si>
    <t>ЧОУ "ПСОШ"</t>
  </si>
  <si>
    <t>МБОУ ВСОШ №1</t>
  </si>
  <si>
    <t>Филиал ГКОУ ВСОШ г. Вышний Волочек</t>
  </si>
  <si>
    <t>МБОУ "Академическая СОШ"</t>
  </si>
  <si>
    <t>МБОУ "Борисовская СОШ"</t>
  </si>
  <si>
    <t>МБОУ "Горняцкая СОШ"</t>
  </si>
  <si>
    <t>МБОУ "Дятловская СОШ"</t>
  </si>
  <si>
    <t>МБОУ "Есеновичская СОШ"</t>
  </si>
  <si>
    <t>МБОУ "Зеленогорская СОШ"</t>
  </si>
  <si>
    <t>МБОУ "Красномайская СОШ имени С.Ф.Ушакова"</t>
  </si>
  <si>
    <t>МБОУ "Солнечная СОШ"</t>
  </si>
  <si>
    <t>МБОУ "Терелесовская СОШ"</t>
  </si>
  <si>
    <t>МБОУ "Холохоленская СОШ"</t>
  </si>
  <si>
    <t>МОУ "Средняя школа №1"</t>
  </si>
  <si>
    <t>МОУ "Гимназия №2"</t>
  </si>
  <si>
    <t>МОУ "Средняя школа №4"</t>
  </si>
  <si>
    <t>МОУ "Средняя школа №5"</t>
  </si>
  <si>
    <t>МОУ "Средняя школа №11"</t>
  </si>
  <si>
    <t>МОУ "Средняя школа №13"</t>
  </si>
  <si>
    <t>МОУ "Средняя школа №14"</t>
  </si>
  <si>
    <t>МОУ "Средняя школа №16"</t>
  </si>
  <si>
    <t>МОУ "Гимназия "Логос"</t>
  </si>
  <si>
    <t>МОУ СОШ №1 им.А.С.Пушкина г.Ржева</t>
  </si>
  <si>
    <t>МОУ "СОШ №2"</t>
  </si>
  <si>
    <t>МОУ "СОШ №3"</t>
  </si>
  <si>
    <t>МОУ "СОШ №4"</t>
  </si>
  <si>
    <t>МОУ "СОШ № 5"</t>
  </si>
  <si>
    <t>МОУ "СОШ № 7" г.Ржева</t>
  </si>
  <si>
    <t>МОУ "СОШ № 8"</t>
  </si>
  <si>
    <t>МОУ СОШ № 9 имени В.Т. Степанченко г.Ржева</t>
  </si>
  <si>
    <t>МОУ "Гимназия № 10"</t>
  </si>
  <si>
    <t>МОУ "ООШ № 11"</t>
  </si>
  <si>
    <t>МОУ "СОШ № 12"</t>
  </si>
  <si>
    <t>МАОУ "СОШ № 13"</t>
  </si>
  <si>
    <t>МОУ "Лицей № 35"</t>
  </si>
  <si>
    <t>ГКОУ ВСОШ №2 г.Ржева</t>
  </si>
  <si>
    <t>МОУ СОШ № 1</t>
  </si>
  <si>
    <t>МОУ СОШ №2</t>
  </si>
  <si>
    <t>МОУ СОШ № 3</t>
  </si>
  <si>
    <t>МБОУ СОШ № 4</t>
  </si>
  <si>
    <t>МОУ "Тверская гимназия № 6"</t>
  </si>
  <si>
    <t>МОУ СОШ №7</t>
  </si>
  <si>
    <t>МОУ "Тверская гимназия № 8"</t>
  </si>
  <si>
    <t>МБОУ "СШ № 9"</t>
  </si>
  <si>
    <t>МОУ СОШ № 11</t>
  </si>
  <si>
    <t>МОУ гимназия № 12 г.Твери</t>
  </si>
  <si>
    <t>МОУ СОШ № 14</t>
  </si>
  <si>
    <t>МОУ СОШ № 15</t>
  </si>
  <si>
    <t>МОУ СОШ № 16</t>
  </si>
  <si>
    <t>МБОУ СОШ № 17</t>
  </si>
  <si>
    <t>МБОУ  СОШ № 18</t>
  </si>
  <si>
    <t>МБОУ СШ № 19</t>
  </si>
  <si>
    <t>МОУ СОШ № 20</t>
  </si>
  <si>
    <t>МОУ СОШ № 21</t>
  </si>
  <si>
    <t>МОУ СОШ № 22</t>
  </si>
  <si>
    <t>ЧОУ " Школа "AL"</t>
  </si>
  <si>
    <t>МОУ СОШ № 24</t>
  </si>
  <si>
    <t>МОУ СОШ № 25</t>
  </si>
  <si>
    <t>МБОУ ЦО имени А.Атрощанка</t>
  </si>
  <si>
    <t>МБОУ СОШ № 27</t>
  </si>
  <si>
    <t>МБОУ "ООШ № 28"</t>
  </si>
  <si>
    <t>МОУ СОШ № 29</t>
  </si>
  <si>
    <t>МБОУ СШ № 30</t>
  </si>
  <si>
    <t>МОУ СОШ №31</t>
  </si>
  <si>
    <t>МБОУ "ООШ № 3"</t>
  </si>
  <si>
    <t>МБОУ СОШ № 33</t>
  </si>
  <si>
    <t>МБОУ СОШ № 34</t>
  </si>
  <si>
    <t>МОУ СОШ № 35</t>
  </si>
  <si>
    <t>МБОУ СШ № 36</t>
  </si>
  <si>
    <t>МОУ СОШ № 37</t>
  </si>
  <si>
    <t>МОУ СОШ № 38</t>
  </si>
  <si>
    <t>МОУ СОШ № 39</t>
  </si>
  <si>
    <t>МОУ СОШ № 40</t>
  </si>
  <si>
    <t>МБОУ СШ № 41</t>
  </si>
  <si>
    <t>МБОУ СОШ № 42</t>
  </si>
  <si>
    <t>МОУ СОШ № 43</t>
  </si>
  <si>
    <t>МОУ "Гимназия № 44 г.Твери"</t>
  </si>
  <si>
    <t>МБОУ СШ  № 45</t>
  </si>
  <si>
    <t>МОУ СОШ № 46</t>
  </si>
  <si>
    <t>МБОУ СШ № 47</t>
  </si>
  <si>
    <t>МОУ СОШ №48</t>
  </si>
  <si>
    <t>МБОУ ЦО № 49</t>
  </si>
  <si>
    <t>МОУ СОШ № 50</t>
  </si>
  <si>
    <t>МОУ СОШ № 51</t>
  </si>
  <si>
    <t>МОУ СОШ № 52</t>
  </si>
  <si>
    <t>МБОУ СШ № 53</t>
  </si>
  <si>
    <t>МОУ "Тверской лицей"</t>
  </si>
  <si>
    <t>МБОУ СШ № 55</t>
  </si>
  <si>
    <t>ОУ ОЛ "Региональный довузовский комплекс"</t>
  </si>
  <si>
    <t>Академическая гимназия ТвГУ</t>
  </si>
  <si>
    <t>ТЕПСОШ</t>
  </si>
  <si>
    <t>ЧОУ "ВШП"</t>
  </si>
  <si>
    <t>ТвСВУ</t>
  </si>
  <si>
    <t>ГКОУ  "Тверская школа № 4"</t>
  </si>
  <si>
    <t>ГКОУ "Тверская школа-интернат №1"</t>
  </si>
  <si>
    <t>ГКОУ "Тверская школа - интернат №2"</t>
  </si>
  <si>
    <t>ГКОУ "Тверская школа №3"</t>
  </si>
  <si>
    <t>ГКОУ "ВСОШ г. Твери"</t>
  </si>
  <si>
    <t>МБОУ СОШ №1</t>
  </si>
  <si>
    <t>МБОУ "Гимназия №2  г.Торжка"</t>
  </si>
  <si>
    <t>МБОУ СОШ №4</t>
  </si>
  <si>
    <t>МБОУ СОШ №5 им. Героя России Клещенко В.П.</t>
  </si>
  <si>
    <t>МБОУ СОШ №6</t>
  </si>
  <si>
    <t>МБОУ "Гимназия №7"  г.Торжка</t>
  </si>
  <si>
    <t>МБОУ СОШ №8</t>
  </si>
  <si>
    <t>МБОУ "Центр образования"</t>
  </si>
  <si>
    <t>ГКОУ ВСОШ №2</t>
  </si>
  <si>
    <t>МОУ АСОШ №1</t>
  </si>
  <si>
    <t>МОУ АСОШ №2</t>
  </si>
  <si>
    <t>МОУ АСОШ №3</t>
  </si>
  <si>
    <t>МОУ Бологовская СОШ</t>
  </si>
  <si>
    <t>МОУ Волокская ООШ</t>
  </si>
  <si>
    <t>МОУ Скудинская ООШ</t>
  </si>
  <si>
    <t>МОУ Хотилицкая ООШ</t>
  </si>
  <si>
    <t>ГКОУ Дудинская ВСШ</t>
  </si>
  <si>
    <t>МОУ "Гимназия № 1 им. В.Я. Шишкова"</t>
  </si>
  <si>
    <t>МОУ СОШ № 2 им. В.С. Попова города Бежецка Тверской области</t>
  </si>
  <si>
    <t>МОУ "СОШ № 3"</t>
  </si>
  <si>
    <t>МОУ СОШ № 4</t>
  </si>
  <si>
    <t>МАОУ СОШ № 5</t>
  </si>
  <si>
    <t>МОУ "СОШ № 6"</t>
  </si>
  <si>
    <t>МОУ "Борковская ООШ"</t>
  </si>
  <si>
    <t>ГКОУ "Бежецкая школа-интернат"</t>
  </si>
  <si>
    <t>МОУ Васюковская ООШ</t>
  </si>
  <si>
    <t>МОУ "Дороховская СОШ"</t>
  </si>
  <si>
    <t>МОУ "Зобинская ООШ"</t>
  </si>
  <si>
    <t>МОУ Моркиногорская СОШ</t>
  </si>
  <si>
    <t>МОУ Поречская СОШ</t>
  </si>
  <si>
    <t>МОУ Сукроменская СОШ</t>
  </si>
  <si>
    <t>МОУ Шишково-Дубровская СОШ</t>
  </si>
  <si>
    <t>ГКОУ "ВСОШ г. Бежецка"</t>
  </si>
  <si>
    <t>МОУ "Бельская СОШ"</t>
  </si>
  <si>
    <t>МОУ Будинская ООШ</t>
  </si>
  <si>
    <t>МОУ Дунаевская ООШ</t>
  </si>
  <si>
    <t>МОУ Кавельщинская ООШ</t>
  </si>
  <si>
    <t>МБОУ "СОШ №1"</t>
  </si>
  <si>
    <t>МБОУ "СОШ №10"</t>
  </si>
  <si>
    <t>МБОУ "СОШ №11"</t>
  </si>
  <si>
    <t>МБОУ "СОШ №12"</t>
  </si>
  <si>
    <t>МБОУ "СОШ № 15 п. Березайка"</t>
  </si>
  <si>
    <t>МБОУ "Спеховская СОШ"</t>
  </si>
  <si>
    <t>МБОУ "СОШИ №2"</t>
  </si>
  <si>
    <t>МБОУ "Хотиловская СОШ"</t>
  </si>
  <si>
    <t>МБОУ "Кемецкая СОШ"</t>
  </si>
  <si>
    <t>МБОУ "ООШ №55"</t>
  </si>
  <si>
    <t>МБОУ "ООШ №57"</t>
  </si>
  <si>
    <t>МБОУ "Тимковская ООШ"</t>
  </si>
  <si>
    <t>МБОУ "Березорядская ООШ"</t>
  </si>
  <si>
    <t>МБОУ "Куженкинская ООШ"</t>
  </si>
  <si>
    <t>МБОУ "Весьегонская СОШ"</t>
  </si>
  <si>
    <t>МБОУ "Кесемская СОШ"</t>
  </si>
  <si>
    <t>МБОУ "Чамеровская СОШ"</t>
  </si>
  <si>
    <t>МБОУ "Любегощская СОШ"</t>
  </si>
  <si>
    <t>МБОУ "Большеовсяниковская ООШ"</t>
  </si>
  <si>
    <t>МОУ "Жарковская СОШ №1"</t>
  </si>
  <si>
    <t>МОУ "Королевщинская СОШ"</t>
  </si>
  <si>
    <t>МОУ "Щучейская ООШ"</t>
  </si>
  <si>
    <t>МБОУ "Западнодвинская СОШ № 1"</t>
  </si>
  <si>
    <t>МБОУ "Западнодвинская СОШ № 2"</t>
  </si>
  <si>
    <t>МБОУ "Староторопская СОШ "</t>
  </si>
  <si>
    <t>МБОУ "Ильинская СОШ"</t>
  </si>
  <si>
    <t>МБОУ "Бибиревская ООШ"</t>
  </si>
  <si>
    <t>МБОУ СОШ № 1 г. Зубцова</t>
  </si>
  <si>
    <t>МБОУ "ООШ № 2 г.Зубцова"</t>
  </si>
  <si>
    <t>МБОУ "Погорельская СОШ"</t>
  </si>
  <si>
    <t>МБОУ "Столипинская СОШ"</t>
  </si>
  <si>
    <t>МБОУ "Ульяновская СОШ"</t>
  </si>
  <si>
    <t>МБОУ "Княжегорская СОШ"</t>
  </si>
  <si>
    <t>МБОУ "Щеколдинская СОШ"</t>
  </si>
  <si>
    <t>МБОУ "Коробинская ООШ"</t>
  </si>
  <si>
    <t>МБОУ "Никольская ООШ"</t>
  </si>
  <si>
    <t>МБОУ "Дорожаевская ООШ"</t>
  </si>
  <si>
    <t>МБОУ "Пищалинская ООШ"</t>
  </si>
  <si>
    <t>ГКООУ Медновская СШИ</t>
  </si>
  <si>
    <t>ГКОУ "Эммаусская школа-интернат"</t>
  </si>
  <si>
    <t>ГКОУ "Михайловская ВСОШ"</t>
  </si>
  <si>
    <t>МОУ "Большеборковская СОШ"</t>
  </si>
  <si>
    <t>МОУ "Бурашевская СОШ"</t>
  </si>
  <si>
    <t>МОУ "Васильевская СОШ"</t>
  </si>
  <si>
    <t>МОУ "Верхневолжская СОШ"</t>
  </si>
  <si>
    <t>МОУ "Горютинская СОШ"</t>
  </si>
  <si>
    <t>МОУ "Езвинская СОШ им. С.Д. Конюхова"</t>
  </si>
  <si>
    <t>МОУ "Заволжская СОШ им. П.П. Смирнова"</t>
  </si>
  <si>
    <t>МОУ "Квакшинская СОШ"</t>
  </si>
  <si>
    <t>МОУ "Колталовская СОШ"</t>
  </si>
  <si>
    <t>МОУ "Краснопресненская СОШ им. В.П. Дмитриева"</t>
  </si>
  <si>
    <t>МОУ "Медновская СОШ"</t>
  </si>
  <si>
    <t>МОУ "Михайловская СОШ"</t>
  </si>
  <si>
    <t>МОУ "Некрасовская СОШ"</t>
  </si>
  <si>
    <t>МОУ "Никулинская СОШ"</t>
  </si>
  <si>
    <t>МОУ "Оршинская СОШ"</t>
  </si>
  <si>
    <t>МОУ "Пушкинская СОШ"</t>
  </si>
  <si>
    <t>МОУ "Рождественская СОШ"</t>
  </si>
  <si>
    <t>МОУ "Суховерковская СОШ"</t>
  </si>
  <si>
    <t>МОУ "Тверская СОШ имени Маршала Советского Союза И.С. Конева"</t>
  </si>
  <si>
    <t>МОУ "Тургиновская СОШ"</t>
  </si>
  <si>
    <t>МОУ "Эммаусская СОШ"</t>
  </si>
  <si>
    <t>МОУ "Славновская ООШ"</t>
  </si>
  <si>
    <t>МОУ "Черногубовская ООШ"</t>
  </si>
  <si>
    <t>МОУ "Щербининская ООШ"</t>
  </si>
  <si>
    <t>МОУ "Калининская районная вечерняя (сменная) СОШ"</t>
  </si>
  <si>
    <t>МОУ ГСОШ</t>
  </si>
  <si>
    <t>МОУ ГООШ</t>
  </si>
  <si>
    <t>МОУ Зареченская ООШ г.Калязина</t>
  </si>
  <si>
    <t>МОУ Нерльская СОШ</t>
  </si>
  <si>
    <t>МОУ Лучинниковская ООШ</t>
  </si>
  <si>
    <t>МОУ Семендяевская ООШ</t>
  </si>
  <si>
    <t>МОУ Яринская ООШ</t>
  </si>
  <si>
    <t>МБОУ СОШ №5</t>
  </si>
  <si>
    <t>МБОУ Булатовская СОШ</t>
  </si>
  <si>
    <t>МБОУ СОШ им Калинина</t>
  </si>
  <si>
    <t>МБОУ Пестриковкая СОШ</t>
  </si>
  <si>
    <t>МБОУ Кесовогорская СОШ</t>
  </si>
  <si>
    <t>МБОУ Лисковская СОШ</t>
  </si>
  <si>
    <t>МБОУ Стрелихинская СОШ</t>
  </si>
  <si>
    <t>МБОУ Брылинская ООШ</t>
  </si>
  <si>
    <t>МОУ Белогородская средняя общеобразовательная школа</t>
  </si>
  <si>
    <t>МОУ Горицкая СОШ. "Образовательный центр"</t>
  </si>
  <si>
    <t>МОУ Ильинская средняя общеобразовательная школа</t>
  </si>
  <si>
    <t>МОУ Маловасилевская средняя общеобразовательная школа</t>
  </si>
  <si>
    <t>МОУ "Неклюдовская СОШ им. В.А.Русакова"</t>
  </si>
  <si>
    <t>МОУ Титовская средняя общеобразовательная школа</t>
  </si>
  <si>
    <t>МБОУ СОШ №1 г. Конаково им. Дениса Стребина</t>
  </si>
  <si>
    <t>МБОУ СОШ №2 г.Конаково</t>
  </si>
  <si>
    <t>МБОУ СОШ № 3 г. Конаково</t>
  </si>
  <si>
    <t>МБОУ ВСОШ г. Конаково</t>
  </si>
  <si>
    <t>МБОУ гимназия №5 г. Конаково</t>
  </si>
  <si>
    <t>МБОУ СОШ № 6 г.Конаково</t>
  </si>
  <si>
    <t>МБОУ СОШ № 7 г. Конаково</t>
  </si>
  <si>
    <t>МБОУ СОШ № 8 г.Конаково</t>
  </si>
  <si>
    <t>МБОУ СОШ №9 г. Конаково</t>
  </si>
  <si>
    <t>МБОУ СОШ пос. Радченко</t>
  </si>
  <si>
    <t>МБОУ СОШ № 1 п. Редкино</t>
  </si>
  <si>
    <t>МБОУ СОШ № 2 п. Редкино</t>
  </si>
  <si>
    <t>МБОУ СОШ № 3 пос. Редкино</t>
  </si>
  <si>
    <t>МБОУ СОШ п. Изоплит</t>
  </si>
  <si>
    <t>МБОУ СОШ № 1 п. Новозавидовский</t>
  </si>
  <si>
    <t>МБОУ СОШ № 2 пос. Новозавидовский</t>
  </si>
  <si>
    <t>МБОУ СОШ п. Козлово</t>
  </si>
  <si>
    <t>МБОУ СОШ с.Дмитрова Гора</t>
  </si>
  <si>
    <t>МБОУ СОШ пос. Озерки</t>
  </si>
  <si>
    <t>МБОУ СОШ с. Селихово</t>
  </si>
  <si>
    <t>МБОУ СОШ д. Ручьи</t>
  </si>
  <si>
    <t>ГБОУ СОШ д. Мокшино</t>
  </si>
  <si>
    <t>МБОУ СОШ с.Завидово</t>
  </si>
  <si>
    <t>МБОУ СОШ с.Городня</t>
  </si>
  <si>
    <t>МБОУ СОШ поселка Первое Мая</t>
  </si>
  <si>
    <t>МБОУ СОШ д. Вахонино</t>
  </si>
  <si>
    <t>МБОУ СОШ с. Юрьево-Девичье</t>
  </si>
  <si>
    <t>МБОУ ООШ д. Старое Мелково</t>
  </si>
  <si>
    <t>ЧОУ "Городенская Православная гимназия"</t>
  </si>
  <si>
    <t>МБОУ "Краснохолмская сош № 1"</t>
  </si>
  <si>
    <t>МБОУ "Краснохолмская сош № 2 им. С.Забавина"</t>
  </si>
  <si>
    <t>МБОУ "Хабоцкая оош"</t>
  </si>
  <si>
    <t>МОУ КСОШ №1</t>
  </si>
  <si>
    <t>МОУ КСОШ №2</t>
  </si>
  <si>
    <t>МОУ Прямухинская СОШ</t>
  </si>
  <si>
    <t>МОУ Сокольническая ООШ</t>
  </si>
  <si>
    <t>МОУ Тысяцкая ООШ</t>
  </si>
  <si>
    <t>ГКОУ "Кувшиновская школа-интернат"</t>
  </si>
  <si>
    <t>МОУ Лесная СОШ</t>
  </si>
  <si>
    <t>МОУ Алексейковская СОШ</t>
  </si>
  <si>
    <t>МОУ "Телятниковская ООШ"</t>
  </si>
  <si>
    <t>МОУ "ЛСОШ №1"</t>
  </si>
  <si>
    <t>МОУ "ЛСОШ №2"</t>
  </si>
  <si>
    <t>МОУ "ЛСОШ №7"</t>
  </si>
  <si>
    <t>МОУ "ВСОШ"</t>
  </si>
  <si>
    <t>МОУ "ТСОШ"</t>
  </si>
  <si>
    <t>МОУ "МСОШ"</t>
  </si>
  <si>
    <t>МОУ "ССОШ"</t>
  </si>
  <si>
    <t>МОУ "КСОШ"</t>
  </si>
  <si>
    <t>МОУ Крючковская оош им. В.И. Акимова</t>
  </si>
  <si>
    <t>МОУ "ИООШ"</t>
  </si>
  <si>
    <t>МОУ "СООШ"</t>
  </si>
  <si>
    <t>МБОУ "Максатихинская СОШ № 1"</t>
  </si>
  <si>
    <t>МБОУ "Максатихинская СОШ № 2"</t>
  </si>
  <si>
    <t>МБОУ "Малышевская СОШ"</t>
  </si>
  <si>
    <t>МБОУ "Пятницкая СОШ"</t>
  </si>
  <si>
    <t>МБОУ "Ривзаводская СОШ"</t>
  </si>
  <si>
    <t>МБОУ "Будёновская ООШ"</t>
  </si>
  <si>
    <t>МБОУ "Селецкая ООШ"</t>
  </si>
  <si>
    <t>МБОУ "Сидорковская ООШ"</t>
  </si>
  <si>
    <t>МОУ Молоковская СОШ имени Н.В.Огаркова</t>
  </si>
  <si>
    <t>МОУ Антоновская ООШ</t>
  </si>
  <si>
    <t>МОУ Обросовская ООШ</t>
  </si>
  <si>
    <t>МОУ Ахматовская ООШ</t>
  </si>
  <si>
    <t>Земцовская школа</t>
  </si>
  <si>
    <t>Гимназия № 2</t>
  </si>
  <si>
    <t>Школа № 3</t>
  </si>
  <si>
    <t>Школа № 4</t>
  </si>
  <si>
    <t>Школа № 5</t>
  </si>
  <si>
    <t>Новосёлковская школа</t>
  </si>
  <si>
    <t>Селянская школа</t>
  </si>
  <si>
    <t>МКОУ Оленинская СОШ</t>
  </si>
  <si>
    <t>МКОУ Мостовская  СОШ</t>
  </si>
  <si>
    <t>МКОУ Молодотудская СОШ</t>
  </si>
  <si>
    <t>МКОУ Татевская СОШ</t>
  </si>
  <si>
    <t>МКОУ Оленинская ООШ</t>
  </si>
  <si>
    <t>МКОУ Белейковская ООШ</t>
  </si>
  <si>
    <t>МКОУ Глазковская ООШ</t>
  </si>
  <si>
    <t>МКОУ Гусевская ООШ</t>
  </si>
  <si>
    <t>МКОУ Ленинская ООШ</t>
  </si>
  <si>
    <t>МКОУ Первомайская ООШ</t>
  </si>
  <si>
    <t>МКОУ Рогалевская ООШ</t>
  </si>
  <si>
    <t>МКОУ Свисталовская ООШ</t>
  </si>
  <si>
    <t>МКОУ Холмецкая ООШ</t>
  </si>
  <si>
    <t>МБОУ "Средняя общеобразовательная школа № 1 им. академика А.И. Савина"</t>
  </si>
  <si>
    <t>МБОУ "Средняя общеобразовательная школа № 3"</t>
  </si>
  <si>
    <t>МБОУ "Совхозовская средняя общеобразовательная школа"</t>
  </si>
  <si>
    <t>МБОУ "Ворошиловская основная общеобразовательная школа"</t>
  </si>
  <si>
    <t>МБОУ "Ждановская основная общеобразовательная школа"</t>
  </si>
  <si>
    <t>МБОУ "Свапущенская основная общеобразовательная школа"</t>
  </si>
  <si>
    <t>МБОУ "Сорожская основная общеобразовательная школа"</t>
  </si>
  <si>
    <t>МБОУ Ворошиловская СОШ</t>
  </si>
  <si>
    <t>МБОУ Мошаровская СОШ</t>
  </si>
  <si>
    <t>МБОУ "Охватская ООШ"</t>
  </si>
  <si>
    <t>МБОУ Пеновская СОШ имени Е.И.Чайкиной</t>
  </si>
  <si>
    <t>МБОУ Рунская ООШ</t>
  </si>
  <si>
    <t>МОУ "Рамешковская СОШ"</t>
  </si>
  <si>
    <t>МОУ "Кушалинская СОШ"</t>
  </si>
  <si>
    <t>МОУ "Киверичская СОШ"</t>
  </si>
  <si>
    <t>МОУ "Застолбская СОШ"</t>
  </si>
  <si>
    <t>МОУ "Алешинская ООШ"</t>
  </si>
  <si>
    <t>МОУ Ильгощинская ООШ имени В.М. Фомина</t>
  </si>
  <si>
    <t>МОУ "Никольская ООШ"</t>
  </si>
  <si>
    <t>МОУ Глебовская сош</t>
  </si>
  <si>
    <t>МОУ Есинская сш</t>
  </si>
  <si>
    <t>МОУ Ефимовская сош</t>
  </si>
  <si>
    <t>МОУ Итомлинская сш</t>
  </si>
  <si>
    <t>МОУ Становская сш</t>
  </si>
  <si>
    <t>МОУ Чертолинская сш</t>
  </si>
  <si>
    <t>МОУ Артемовская ООШ</t>
  </si>
  <si>
    <t>МОУ оош им. Обручева</t>
  </si>
  <si>
    <t>МОУ Трубинская оош</t>
  </si>
  <si>
    <t>МОУ Тудовская оош</t>
  </si>
  <si>
    <t>МБОУ Сандовская СОШ</t>
  </si>
  <si>
    <t>МБОУ Большемалинская ООШ</t>
  </si>
  <si>
    <t>МБОУ Лукинская ООШ</t>
  </si>
  <si>
    <t>МБОУ Старо-Сандовская ООШ</t>
  </si>
  <si>
    <t>МОУ СОШ № 1 п. Селижарово</t>
  </si>
  <si>
    <t>МОУ СШ № 2 п. Селижарово</t>
  </si>
  <si>
    <t>МОУ Большекошинская средняя школа</t>
  </si>
  <si>
    <t>МОУ Селищенская средняя школа</t>
  </si>
  <si>
    <t>МОУ Оковецкая средняя школа</t>
  </si>
  <si>
    <t>МОУ Максимковская ООШ</t>
  </si>
  <si>
    <t>МОУ Шуваевская ООШ</t>
  </si>
  <si>
    <t>МОУ "Сонковская СОШ Сонковского района Тверской области"</t>
  </si>
  <si>
    <t>МОУ "СОШ №9 Сонковского района Тверской области"</t>
  </si>
  <si>
    <t>МОУ "Беляницкая СОШ Сонковского района Тверской области"</t>
  </si>
  <si>
    <t>МОУ "Вепрёвская ООШ им.Ф.В.Морина Сонковского района Тверской области"</t>
  </si>
  <si>
    <t>МОУ "Задорская ООШ Сонковского района Тверской области"</t>
  </si>
  <si>
    <t>МОУ "Краснооктябрьская ООШ СОнковского района Тверской области"</t>
  </si>
  <si>
    <t>МОУ "Литвиновская ООШ Сонковского района Тверской области"</t>
  </si>
  <si>
    <t>МОУ СОШ №2 пгт Спирово</t>
  </si>
  <si>
    <t>МОУ СОШ №8 пгт Спирово</t>
  </si>
  <si>
    <t>МОУ СОШ с.Козлово</t>
  </si>
  <si>
    <t>МОУ ООШ п.Красное Знамя</t>
  </si>
  <si>
    <t>МОУ ООШ №1 пгт Спирово</t>
  </si>
  <si>
    <t>МБОУ "Старицкая СОШ"</t>
  </si>
  <si>
    <t>МБОУ "Берновская СОШ"</t>
  </si>
  <si>
    <t>МБОУ "Васильевская ООШ"</t>
  </si>
  <si>
    <t>МБОУ "Емельяновская СОШ"</t>
  </si>
  <si>
    <t>МБОУ "Луковниковская СОШ"</t>
  </si>
  <si>
    <t>МБОУ "Ново-Ямская СОШ"</t>
  </si>
  <si>
    <t>МБОУ "СОШ ст. Старица"</t>
  </si>
  <si>
    <t>МБОУ "Степуринская СОШ"</t>
  </si>
  <si>
    <t>МБОУ "Архангельская ООШ"</t>
  </si>
  <si>
    <t>МБОУ "Бабинская ООШ"</t>
  </si>
  <si>
    <t>МБОУ "Красновская ООШ"</t>
  </si>
  <si>
    <t>МБОУ "Паньковская ООШ"</t>
  </si>
  <si>
    <t>МБОУ Б-Вишенская СОШ</t>
  </si>
  <si>
    <t>МБОУ Большесвятцовская СОШ</t>
  </si>
  <si>
    <t>МБОУ Высоковская СОШ</t>
  </si>
  <si>
    <t>МБОУ Масловская СОш</t>
  </si>
  <si>
    <t>МБОУ Мирновская СОШ</t>
  </si>
  <si>
    <t>МБОУ Мисовская СОШ</t>
  </si>
  <si>
    <t>МБОУ Мошковская СОШ</t>
  </si>
  <si>
    <t>МБОУ Рудниковская СОШ</t>
  </si>
  <si>
    <t>МБОУ Селиховская СОШ</t>
  </si>
  <si>
    <t>МБОУ Славнинская СОШ</t>
  </si>
  <si>
    <t>МБОУ Страшевичская СОШ</t>
  </si>
  <si>
    <t>МБОУ Сукромленская   СОШ</t>
  </si>
  <si>
    <t>МБОУ Таложенская СОШ</t>
  </si>
  <si>
    <t>МБОУ Тверецкая СОШ</t>
  </si>
  <si>
    <t>МБОУ Будовская ООШ</t>
  </si>
  <si>
    <t>МБОУ Грузинская ООШ</t>
  </si>
  <si>
    <t>МБОУ Климовская ООШ</t>
  </si>
  <si>
    <t>МБОУ Марьинская ООШ</t>
  </si>
  <si>
    <t>МБОУ ТР СОШ №1</t>
  </si>
  <si>
    <t>МБОУ ТР СОШ №2</t>
  </si>
  <si>
    <t>МБОУ ТР ООШ №3</t>
  </si>
  <si>
    <t>МБОУ ТР Краснополецкая СОШ</t>
  </si>
  <si>
    <t>МБОУ ТР Кудрявцевская ООШ</t>
  </si>
  <si>
    <t>МБОУ ТР Октябрьская ООШ</t>
  </si>
  <si>
    <t>МБОУ ТР  Плоскошская СОШ</t>
  </si>
  <si>
    <t>МБОУ ТР  Подгородненская ООШ</t>
  </si>
  <si>
    <t>МБОУ ТР Поженская СОШ</t>
  </si>
  <si>
    <t>МБОУ ТР Скворцовская СОШ</t>
  </si>
  <si>
    <t>ЧОУ Торопецкая гимназия имени Патриарха Тихона</t>
  </si>
  <si>
    <t>МБОУ УСОШ № 1 им. А.С.Попова</t>
  </si>
  <si>
    <t>МБОУ УСОШ № 2 им. Сергея Ступакова</t>
  </si>
  <si>
    <t>МБОУ УГ № 3 им. О.Г.Макарова</t>
  </si>
  <si>
    <t>МБОУ УСОШ № 4</t>
  </si>
  <si>
    <t>ЧОУ "СО А-школа им. Д.И.Менделеева"</t>
  </si>
  <si>
    <t>МБОУ" Брусовская СОШ"</t>
  </si>
  <si>
    <t>МБОУ Молдинская СОШ имени В.В.Андреева</t>
  </si>
  <si>
    <t>МБОУ Мстинская СОШ</t>
  </si>
  <si>
    <t>МБОУ Сиговская СОШ</t>
  </si>
  <si>
    <t>МБОУ "Рядская ООШ"</t>
  </si>
  <si>
    <t>МОУ Фировская СОШ</t>
  </si>
  <si>
    <t>МБОУ Великооктябрьская СОШ</t>
  </si>
  <si>
    <t>МБОУ Рождественская СОШ</t>
  </si>
  <si>
    <t>МБОУ Дубровская ООШ</t>
  </si>
  <si>
    <t>МБОУ Новосельская ООШ</t>
  </si>
  <si>
    <t>МБОУ СОШ № 1 ЗАТО Озерный</t>
  </si>
  <si>
    <t>МБОУ СОШ № 2 ЗАТО Озерный</t>
  </si>
  <si>
    <t>МКОУ СОШ ЗАТО Солнечный</t>
  </si>
  <si>
    <t>наименование МСУ</t>
  </si>
  <si>
    <t>не трогать!!!</t>
  </si>
  <si>
    <t>служ_1 (5_9)</t>
  </si>
  <si>
    <t>служ_2 (10-11)</t>
  </si>
  <si>
    <t>&lt;---------руками</t>
  </si>
  <si>
    <t>руками----------&gt;</t>
  </si>
  <si>
    <t>МБОУ Котлованская СОШ</t>
  </si>
  <si>
    <t>ГКОУ ТШ № 1</t>
  </si>
  <si>
    <t>МБОУ Уницкая ООШ</t>
  </si>
  <si>
    <t>МКОУ Шоптовская ООШ</t>
  </si>
  <si>
    <t>МОУ Заовражская СОШ</t>
  </si>
  <si>
    <t>МОУ Торопацкая ООШ</t>
  </si>
  <si>
    <t>МУДОД «ДДиЮ»</t>
  </si>
  <si>
    <t>МКОУ Никулинская ООШ</t>
  </si>
  <si>
    <t>МОУ Никольская нош</t>
  </si>
  <si>
    <t>МБОУ "Ряснинская ООШ"</t>
  </si>
  <si>
    <t>МОУ ВСОШ п.Спирово</t>
  </si>
  <si>
    <t>МБОУ Бузыковская ООШ</t>
  </si>
  <si>
    <t>МОУ Комаровская ООШ</t>
  </si>
  <si>
    <t>МОУ Медведевская ООШ</t>
  </si>
  <si>
    <t>МКОУ Холминская ООШ</t>
  </si>
  <si>
    <t>МКОУ Гришинская ООШ</t>
  </si>
  <si>
    <t>МКОУ Бобровская ООШ</t>
  </si>
  <si>
    <t>МОУ Грибановская ООШ</t>
  </si>
  <si>
    <t>МБОУ Дмитровская ООШ</t>
  </si>
  <si>
    <t>МБОУ "ВОШ ЗАТО Озерный"</t>
  </si>
  <si>
    <t>МБОУ Ладьинская ООШ</t>
  </si>
  <si>
    <t>МБОУ "Бойковская ООШ"</t>
  </si>
  <si>
    <t>МБОУ "Дмитровская оош"</t>
  </si>
  <si>
    <t>МБОУ Коробовская СОШ</t>
  </si>
  <si>
    <t>МКОУ Знаменская ООШ</t>
  </si>
  <si>
    <t>МБОУ Никольская СОШ</t>
  </si>
  <si>
    <t>МБОУ "Ульянинская оош"</t>
  </si>
  <si>
    <t>ГКОУ "Вышневолоцкая школа-интернат № 1"</t>
  </si>
  <si>
    <t>МОУ Демяховская ООШ</t>
  </si>
  <si>
    <t>МБОУ "Большерагозинская оош"</t>
  </si>
  <si>
    <t>МБОУ "Дарьинская ООШ"</t>
  </si>
  <si>
    <t>МБОУ "Первомайская ООШ"</t>
  </si>
  <si>
    <t>МОУ "Косковско-Горская ООШ"</t>
  </si>
  <si>
    <t>МОУ Елецкая оош</t>
  </si>
  <si>
    <t>МОУ Приволжская основная общеобразовательная школа</t>
  </si>
  <si>
    <t>МБОУ "Нивская оош"</t>
  </si>
  <si>
    <t>МБОУ Краснопутиловская СОШ</t>
  </si>
  <si>
    <t>МБОУ "Старицкая ВСШ"</t>
  </si>
  <si>
    <t>ГКОУ ВСОШ г. В. Волочек</t>
  </si>
  <si>
    <t>МОУ СОШ № 5</t>
  </si>
  <si>
    <t>МБОУ Спеховская СОШ</t>
  </si>
  <si>
    <t>МОУ "Средняя школа №3" города Кимры</t>
  </si>
  <si>
    <t>параллель_класс по Олимпиаде</t>
  </si>
  <si>
    <t>сумма: 222+333</t>
  </si>
  <si>
    <t>111-автом</t>
  </si>
  <si>
    <t>222-автом</t>
  </si>
  <si>
    <t>333-автом</t>
  </si>
  <si>
    <t>Завидово</t>
  </si>
  <si>
    <t>Федеральный проект "Современная школа"</t>
  </si>
  <si>
    <t>Перечень общественно-значимых результатов (ОЗР) и иных задач:</t>
  </si>
  <si>
    <t>1. Обеспечена возможность детям получать качественное общее образование в условиях, отвечающих современным требованиям, независимо от места проживания ребенка</t>
  </si>
  <si>
    <t>2. Обеспечена возможность профессионального развития и обучения на протяжении всей профессиональной деятельности для педагогических работников</t>
  </si>
  <si>
    <t>3. Организовано комплексное психолого-педагогическое сопровождение участников образовательных отношений</t>
  </si>
  <si>
    <t>Наименование дополнительных сведений для прогнозирования степени достижения ОЗР и иных задач</t>
  </si>
  <si>
    <t>Единица измерения</t>
  </si>
  <si>
    <t>Данные для заполнения</t>
  </si>
  <si>
    <t>Сроки заполнения</t>
  </si>
  <si>
    <t>Городская местность</t>
  </si>
  <si>
    <t>Сельская местность</t>
  </si>
  <si>
    <t>человек</t>
  </si>
  <si>
    <t>Ежеквартально субъектами РФ</t>
  </si>
  <si>
    <t>16</t>
  </si>
  <si>
    <t>Численность обучающихся по основным общеобразовательных программам, принявшим участие во Всероссийской олимпиаде школьников, по уровням общего образования:</t>
  </si>
  <si>
    <t>16.1.1</t>
  </si>
  <si>
    <t>начальное общее образование</t>
  </si>
  <si>
    <t>16.1.2</t>
  </si>
  <si>
    <t>основное общее образование</t>
  </si>
  <si>
    <t>16.1.3</t>
  </si>
  <si>
    <t>среднее общее образование</t>
  </si>
  <si>
    <t>Численность участников Всероссийской олимпиады школьников по общеобразовательным предметам*:</t>
  </si>
  <si>
    <t>17.1.1</t>
  </si>
  <si>
    <t>математика, из них:</t>
  </si>
  <si>
    <t>17.1.1.1</t>
  </si>
  <si>
    <t>ставшими победителями и призерами школьного этапа</t>
  </si>
  <si>
    <t>17.1.2</t>
  </si>
  <si>
    <t>русский язык, из них:</t>
  </si>
  <si>
    <t>17.1.2.1</t>
  </si>
  <si>
    <t>17.1.3</t>
  </si>
  <si>
    <t>17.1.3.1</t>
  </si>
  <si>
    <t>17.1.3.2</t>
  </si>
  <si>
    <t>ставшими победителями и призерами муниципального этапа</t>
  </si>
  <si>
    <t>17.1.3.3</t>
  </si>
  <si>
    <t>ставшими победителями и призерами регионального этапа</t>
  </si>
  <si>
    <t>17.1.4</t>
  </si>
  <si>
    <t>17.1.4.1</t>
  </si>
  <si>
    <t>17.1.4.2</t>
  </si>
  <si>
    <t>17.1.4.3</t>
  </si>
  <si>
    <t>17.1.5</t>
  </si>
  <si>
    <t>иностранный язык, из них:</t>
  </si>
  <si>
    <t>17.1.5.1</t>
  </si>
  <si>
    <t>17.1.5.2</t>
  </si>
  <si>
    <t>17.1.5.3</t>
  </si>
  <si>
    <t>17.1.6</t>
  </si>
  <si>
    <t>информатика и ИКТ, из них:</t>
  </si>
  <si>
    <t>17.1.6.1</t>
  </si>
  <si>
    <t>17.1.6.2</t>
  </si>
  <si>
    <t>17.1.6.3</t>
  </si>
  <si>
    <t>17.1.7</t>
  </si>
  <si>
    <t>физика, из них:</t>
  </si>
  <si>
    <t>17.1.7.1</t>
  </si>
  <si>
    <t>17.1.7.2</t>
  </si>
  <si>
    <t>17.1.7.3</t>
  </si>
  <si>
    <t>17.1.8</t>
  </si>
  <si>
    <t>химия, из них:</t>
  </si>
  <si>
    <t>17.1.8.1</t>
  </si>
  <si>
    <t>17.1.8.2</t>
  </si>
  <si>
    <t>17.1.8.3</t>
  </si>
  <si>
    <t>17.1.9</t>
  </si>
  <si>
    <t>биология, из них:</t>
  </si>
  <si>
    <t>17.1.9.1</t>
  </si>
  <si>
    <t>17.1.9.2</t>
  </si>
  <si>
    <t>17.1.9.3</t>
  </si>
  <si>
    <t>17.1.10</t>
  </si>
  <si>
    <t>экология, из них:</t>
  </si>
  <si>
    <t>17.1.10.1</t>
  </si>
  <si>
    <t>17.1.10.2</t>
  </si>
  <si>
    <t>17.1.10.3</t>
  </si>
  <si>
    <t>17.1.11</t>
  </si>
  <si>
    <t>география, из них:</t>
  </si>
  <si>
    <t>17.1.11.1</t>
  </si>
  <si>
    <t>17.1.11.2</t>
  </si>
  <si>
    <t>17.1.11.3</t>
  </si>
  <si>
    <t>17.1.12</t>
  </si>
  <si>
    <t>астрономия, из них:</t>
  </si>
  <si>
    <t>17.1.12.1</t>
  </si>
  <si>
    <t>17.1.12.2</t>
  </si>
  <si>
    <t>17.1.12.3</t>
  </si>
  <si>
    <t>17.1.13</t>
  </si>
  <si>
    <t>литература, из них:</t>
  </si>
  <si>
    <t>17.1.13.1</t>
  </si>
  <si>
    <t>17.1.13.2</t>
  </si>
  <si>
    <t>17.1.13.3</t>
  </si>
  <si>
    <t>17.1.14</t>
  </si>
  <si>
    <t>история, из них:</t>
  </si>
  <si>
    <t>17.1.14.1</t>
  </si>
  <si>
    <t>17.1.14.2</t>
  </si>
  <si>
    <t>17.1.14.3</t>
  </si>
  <si>
    <t>17.1.15</t>
  </si>
  <si>
    <t>обществознание, из них:</t>
  </si>
  <si>
    <t>17.1.15.1</t>
  </si>
  <si>
    <t>17.1.15.2</t>
  </si>
  <si>
    <t>17.1.15.3</t>
  </si>
  <si>
    <t>17.1.16</t>
  </si>
  <si>
    <t>экономика, из них:</t>
  </si>
  <si>
    <t>17.1.16.1</t>
  </si>
  <si>
    <t>17.1.16.2</t>
  </si>
  <si>
    <t>17.1.16.3</t>
  </si>
  <si>
    <t>17.1.17</t>
  </si>
  <si>
    <t>право, из них:</t>
  </si>
  <si>
    <t>17.1.17.1</t>
  </si>
  <si>
    <t>17.1.17.2</t>
  </si>
  <si>
    <t>17.1.17.3</t>
  </si>
  <si>
    <t>17.1.18</t>
  </si>
  <si>
    <t>искусство (мировая художественная культура), из них:</t>
  </si>
  <si>
    <t>17.1.18.1</t>
  </si>
  <si>
    <t>17.1.18.2</t>
  </si>
  <si>
    <t>17.1.18.3</t>
  </si>
  <si>
    <t>17.1.19</t>
  </si>
  <si>
    <t>физическая культура, из них:</t>
  </si>
  <si>
    <t>17.1.19.1</t>
  </si>
  <si>
    <t>17.1.19.2</t>
  </si>
  <si>
    <t>17.1.19.3</t>
  </si>
  <si>
    <t>17.1.20</t>
  </si>
  <si>
    <t>технология, из них:</t>
  </si>
  <si>
    <t>17.1.20.1</t>
  </si>
  <si>
    <t>17.1.20.2</t>
  </si>
  <si>
    <t>17.1.20.3</t>
  </si>
  <si>
    <t>17.1.21</t>
  </si>
  <si>
    <t>основы безопасности жизнедеятельности, из них:</t>
  </si>
  <si>
    <t>17.1.21.1</t>
  </si>
  <si>
    <t>17.1.21.2</t>
  </si>
  <si>
    <t>17.1.21.3</t>
  </si>
  <si>
    <t>17.1.22</t>
  </si>
  <si>
    <t>17.1.22.1</t>
  </si>
  <si>
    <t>17.1.22.2</t>
  </si>
  <si>
    <t>17.1.22.3</t>
  </si>
  <si>
    <t>17.1.23</t>
  </si>
  <si>
    <t>17.1.23.1</t>
  </si>
  <si>
    <t>17.1.23.2</t>
  </si>
  <si>
    <t>17.1.23.3</t>
  </si>
  <si>
    <t>17.1.24</t>
  </si>
  <si>
    <t>17.1.24.1</t>
  </si>
  <si>
    <t>17.1.24.2</t>
  </si>
  <si>
    <t>17.1.24.3</t>
  </si>
  <si>
    <t>17.1.25</t>
  </si>
  <si>
    <t>17.1.25.1</t>
  </si>
  <si>
    <t>17.1.25.2</t>
  </si>
  <si>
    <t>17.1.25.3</t>
  </si>
  <si>
    <t>17.1.26</t>
  </si>
  <si>
    <t>17.1.26.1</t>
  </si>
  <si>
    <t>17.1.26.2</t>
  </si>
  <si>
    <t>17.1.26.3</t>
  </si>
  <si>
    <t>17.1.27</t>
  </si>
  <si>
    <t>17.1.27.1</t>
  </si>
  <si>
    <t>17.1.27.2</t>
  </si>
  <si>
    <t>17.1.27.3</t>
  </si>
  <si>
    <t>17.1.28</t>
  </si>
  <si>
    <t>17.1.28.1</t>
  </si>
  <si>
    <t>17.1.28.2</t>
  </si>
  <si>
    <t>17.1.28.3</t>
  </si>
  <si>
    <t>17.1.29</t>
  </si>
  <si>
    <t>17.1.29.1</t>
  </si>
  <si>
    <t>17.1.29.2</t>
  </si>
  <si>
    <t>17.1.29.3</t>
  </si>
  <si>
    <t>17.1.30</t>
  </si>
  <si>
    <t>17.1.30.1</t>
  </si>
  <si>
    <t>17.1.30.2</t>
  </si>
  <si>
    <t>17.1.30.3</t>
  </si>
  <si>
    <t>17.1.31</t>
  </si>
  <si>
    <t>17.1.31.1</t>
  </si>
  <si>
    <t>17.1.31.2</t>
  </si>
  <si>
    <t>17.1.31.3</t>
  </si>
  <si>
    <t>17.1.32</t>
  </si>
  <si>
    <t>17.1.32.1</t>
  </si>
  <si>
    <t>17.1.32.2</t>
  </si>
  <si>
    <t>17.1.32.3</t>
  </si>
  <si>
    <t>17.1.33</t>
  </si>
  <si>
    <t>17.1.33.1</t>
  </si>
  <si>
    <t>17.1.33.2</t>
  </si>
  <si>
    <t>17.1.33.3</t>
  </si>
  <si>
    <t>17.1.34</t>
  </si>
  <si>
    <t>17.1.34.1</t>
  </si>
  <si>
    <t>17.1.34.2</t>
  </si>
  <si>
    <t>17.1.34.3</t>
  </si>
  <si>
    <t>17.1.35</t>
  </si>
  <si>
    <t>17.1.35.1</t>
  </si>
  <si>
    <t>17.1.35.2</t>
  </si>
  <si>
    <t>17.1.35.3</t>
  </si>
  <si>
    <t>17.1.36</t>
  </si>
  <si>
    <t>17.1.36.1</t>
  </si>
  <si>
    <t>17.1.36.2</t>
  </si>
  <si>
    <t>17.1.36.3</t>
  </si>
  <si>
    <t>17.1.37</t>
  </si>
  <si>
    <t>17.1.37.1</t>
  </si>
  <si>
    <t>17.1.37.2</t>
  </si>
  <si>
    <t>17.1.37.3</t>
  </si>
  <si>
    <t>17.1.38</t>
  </si>
  <si>
    <t>17.1.38.1</t>
  </si>
  <si>
    <t>17.1.38.2</t>
  </si>
  <si>
    <t>17.1.38.3</t>
  </si>
  <si>
    <t>17.1.39</t>
  </si>
  <si>
    <t>17.1.39.1</t>
  </si>
  <si>
    <t>17.1.39.2</t>
  </si>
  <si>
    <t>17.1.39.3</t>
  </si>
  <si>
    <t>17.1.40</t>
  </si>
  <si>
    <t>17.1.40.1</t>
  </si>
  <si>
    <t>17.1.40.2</t>
  </si>
  <si>
    <t>17.1.40.3</t>
  </si>
  <si>
    <t>* перечень общеобразовательных предметов может быть уточнен при внесении изменений в утвержденный Порядок проведения всероссийской олимпиады школьников</t>
  </si>
  <si>
    <t>нет текста??????</t>
  </si>
  <si>
    <t>Победителей и призеров всего (по участиям)</t>
  </si>
  <si>
    <t>сколько побед/призов</t>
  </si>
  <si>
    <t>наименование</t>
  </si>
  <si>
    <t>Сонковский муниципальный округ</t>
  </si>
  <si>
    <t>проверка кода</t>
  </si>
  <si>
    <t>проверка</t>
  </si>
  <si>
    <t>используется на уровне МСУ, передать далее 
&lt;---------------------закодировать!!!</t>
  </si>
  <si>
    <t>Итого город+село)</t>
  </si>
  <si>
    <t>5_ОВЗ</t>
  </si>
  <si>
    <t>4_ОВЗ</t>
  </si>
  <si>
    <t>6_ОВЗ</t>
  </si>
  <si>
    <t>7_ОВЗ</t>
  </si>
  <si>
    <t>8_ОВЗ</t>
  </si>
  <si>
    <t>9_ОВЗ</t>
  </si>
  <si>
    <t>10_ОВЗ</t>
  </si>
  <si>
    <t>11_ОВЗ</t>
  </si>
  <si>
    <t>итого Тверская область</t>
  </si>
  <si>
    <t>4_город</t>
  </si>
  <si>
    <t>4_село</t>
  </si>
  <si>
    <t>5_город</t>
  </si>
  <si>
    <t>5_село</t>
  </si>
  <si>
    <t>6_город</t>
  </si>
  <si>
    <t>6_село</t>
  </si>
  <si>
    <t>7_город</t>
  </si>
  <si>
    <t>7_село</t>
  </si>
  <si>
    <t>8_город</t>
  </si>
  <si>
    <t>8_село</t>
  </si>
  <si>
    <t>10_город</t>
  </si>
  <si>
    <t>10_село</t>
  </si>
  <si>
    <t>11_город</t>
  </si>
  <si>
    <t>11_село</t>
  </si>
  <si>
    <t>итого ОВЗ</t>
  </si>
  <si>
    <t>итого город</t>
  </si>
  <si>
    <t>итого село</t>
  </si>
  <si>
    <t>головы в целом</t>
  </si>
  <si>
    <t>руками!!
I
I
I
V</t>
  </si>
  <si>
    <t xml:space="preserve">
I
I
I
руками!!</t>
  </si>
  <si>
    <t>1-автом.</t>
  </si>
  <si>
    <t>2-автом</t>
  </si>
  <si>
    <t>&lt;---------руками выбрать</t>
  </si>
  <si>
    <t>Богданова Анастасия Сергеевна</t>
  </si>
  <si>
    <t>Богданова Дарья Сергеевна</t>
  </si>
  <si>
    <t>Гусева Карина Михайловна</t>
  </si>
  <si>
    <t>Зайцева Варвара Денисовна</t>
  </si>
  <si>
    <t>Орлова Софья Александровна</t>
  </si>
  <si>
    <t>Старостин Кирилл Романович</t>
  </si>
  <si>
    <t>Степанов-Маркелов Евгений Алексеевич</t>
  </si>
  <si>
    <t>Волков Дамир Игоревич</t>
  </si>
  <si>
    <t>Мостаков Сергей Владимирович</t>
  </si>
  <si>
    <t>Никитина Варвара Евгеньевна</t>
  </si>
  <si>
    <t>Петухов Тимофей Александрович</t>
  </si>
  <si>
    <t>Арсеньев Илья Алексеевич</t>
  </si>
  <si>
    <t>Богданов Рустам Александрович</t>
  </si>
  <si>
    <t>Мосеенко Виолетта Витальевна</t>
  </si>
  <si>
    <t>Петухов Николай Александрович</t>
  </si>
  <si>
    <t>Губкин Глеб Анатольевич</t>
  </si>
  <si>
    <t>Торопцева Наталья Михайловна</t>
  </si>
  <si>
    <t>Дубакин Степан Романович</t>
  </si>
  <si>
    <t>Дубакин Григорий Романович</t>
  </si>
  <si>
    <t>Суслин Илья Андреевич</t>
  </si>
  <si>
    <t>Мосеенко Олеся Витальевна</t>
  </si>
  <si>
    <t>Суслина Алина Андреевна</t>
  </si>
  <si>
    <t>Богданов Игорь Сергеевич</t>
  </si>
  <si>
    <t>Приказ МБОУ Тверецкая СОШ № 31 от 08.09.2023 г. "О проведении школьного этапа Всероссийской олимпиады школьников по общеобразовательным предметам  в 2023-2024 уч.году</t>
  </si>
  <si>
    <t>Положение о проведении школьного и муниципального этапов Всероссийской олимпиады школьников в Торжокском районе от 06.09.2023г.</t>
  </si>
</sst>
</file>

<file path=xl/styles.xml><?xml version="1.0" encoding="utf-8"?>
<styleSheet xmlns="http://schemas.openxmlformats.org/spreadsheetml/2006/main">
  <fonts count="6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B05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9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New"/>
      <charset val="204"/>
    </font>
    <font>
      <sz val="14"/>
      <color theme="1"/>
      <name val="New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i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rgb="FF0070C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i/>
      <sz val="8"/>
      <color rgb="FFFF0000"/>
      <name val="Calibri"/>
      <family val="2"/>
      <charset val="204"/>
      <scheme val="minor"/>
    </font>
    <font>
      <sz val="14"/>
      <color rgb="FFFF0000"/>
      <name val="New"/>
      <charset val="204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309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53" fillId="0" borderId="0"/>
    <xf numFmtId="0" fontId="54" fillId="0" borderId="0"/>
    <xf numFmtId="0" fontId="53" fillId="0" borderId="0"/>
  </cellStyleXfs>
  <cellXfs count="374">
    <xf numFmtId="0" fontId="0" fillId="0" borderId="0" xfId="0"/>
    <xf numFmtId="0" fontId="0" fillId="0" borderId="0" xfId="0" applyProtection="1">
      <protection locked="0"/>
    </xf>
    <xf numFmtId="0" fontId="2" fillId="8" borderId="1" xfId="0" applyFont="1" applyFill="1" applyBorder="1" applyProtection="1">
      <protection locked="0"/>
    </xf>
    <xf numFmtId="0" fontId="3" fillId="8" borderId="5" xfId="0" applyFont="1" applyFill="1" applyBorder="1" applyProtection="1"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0" fontId="20" fillId="0" borderId="1" xfId="0" applyNumberFormat="1" applyFont="1" applyFill="1" applyBorder="1" applyAlignment="1" applyProtection="1">
      <alignment horizontal="right" vertical="center" wrapText="1"/>
    </xf>
    <xf numFmtId="0" fontId="2" fillId="8" borderId="4" xfId="0" applyFont="1" applyFill="1" applyBorder="1" applyAlignment="1" applyProtection="1">
      <alignment horizontal="center"/>
      <protection locked="0"/>
    </xf>
    <xf numFmtId="0" fontId="12" fillId="0" borderId="0" xfId="0" applyFont="1" applyProtection="1"/>
    <xf numFmtId="0" fontId="1" fillId="0" borderId="4" xfId="0" applyFont="1" applyBorder="1" applyAlignment="1" applyProtection="1">
      <alignment horizontal="centerContinuous" wrapText="1"/>
    </xf>
    <xf numFmtId="0" fontId="1" fillId="0" borderId="4" xfId="0" applyFont="1" applyBorder="1" applyAlignment="1" applyProtection="1">
      <alignment horizontal="centerContinuous"/>
    </xf>
    <xf numFmtId="0" fontId="4" fillId="0" borderId="0" xfId="0" applyFont="1" applyAlignment="1" applyProtection="1">
      <alignment horizontal="centerContinuous" wrapText="1"/>
    </xf>
    <xf numFmtId="0" fontId="0" fillId="0" borderId="0" xfId="0" applyProtection="1"/>
    <xf numFmtId="0" fontId="2" fillId="0" borderId="1" xfId="0" applyFont="1" applyBorder="1" applyAlignment="1" applyProtection="1">
      <alignment horizontal="centerContinuous"/>
    </xf>
    <xf numFmtId="0" fontId="1" fillId="0" borderId="1" xfId="0" applyFont="1" applyBorder="1" applyAlignment="1" applyProtection="1">
      <alignment horizontal="center" vertical="center" textRotation="90" wrapText="1"/>
    </xf>
    <xf numFmtId="0" fontId="16" fillId="9" borderId="3" xfId="0" applyFont="1" applyFill="1" applyBorder="1" applyAlignment="1" applyProtection="1">
      <alignment horizontal="center" vertical="center" wrapText="1"/>
    </xf>
    <xf numFmtId="0" fontId="2" fillId="9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 vertical="center"/>
    </xf>
    <xf numFmtId="0" fontId="1" fillId="9" borderId="0" xfId="0" applyFont="1" applyFill="1" applyBorder="1" applyProtection="1"/>
    <xf numFmtId="0" fontId="2" fillId="3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2" fillId="9" borderId="1" xfId="0" applyFont="1" applyFill="1" applyBorder="1" applyAlignment="1" applyProtection="1">
      <alignment vertical="center" wrapText="1"/>
    </xf>
    <xf numFmtId="0" fontId="1" fillId="0" borderId="0" xfId="0" applyFont="1" applyProtection="1"/>
    <xf numFmtId="0" fontId="7" fillId="0" borderId="0" xfId="0" applyFont="1" applyFill="1" applyProtection="1"/>
    <xf numFmtId="0" fontId="1" fillId="0" borderId="0" xfId="0" applyFont="1" applyFill="1" applyBorder="1" applyProtection="1"/>
    <xf numFmtId="0" fontId="22" fillId="3" borderId="0" xfId="0" applyFont="1" applyFill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Continuous" vertical="center" wrapText="1"/>
    </xf>
    <xf numFmtId="0" fontId="1" fillId="0" borderId="1" xfId="0" applyFont="1" applyBorder="1" applyAlignment="1" applyProtection="1">
      <alignment horizontal="centerContinuous"/>
    </xf>
    <xf numFmtId="0" fontId="1" fillId="0" borderId="2" xfId="0" applyFont="1" applyBorder="1" applyAlignment="1" applyProtection="1">
      <alignment horizontal="center" vertical="center" wrapText="1"/>
    </xf>
    <xf numFmtId="0" fontId="10" fillId="9" borderId="1" xfId="0" applyFont="1" applyFill="1" applyBorder="1" applyAlignment="1" applyProtection="1">
      <alignment vertical="top" wrapText="1"/>
    </xf>
    <xf numFmtId="0" fontId="24" fillId="9" borderId="3" xfId="0" applyFont="1" applyFill="1" applyBorder="1" applyAlignment="1" applyProtection="1">
      <alignment horizontal="center" vertical="center" wrapText="1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Continuous"/>
    </xf>
    <xf numFmtId="0" fontId="1" fillId="0" borderId="0" xfId="0" applyFont="1" applyAlignment="1" applyProtection="1">
      <alignment horizontal="left"/>
    </xf>
    <xf numFmtId="0" fontId="1" fillId="0" borderId="0" xfId="0" applyFont="1" applyBorder="1" applyProtection="1"/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1" fillId="9" borderId="1" xfId="0" applyFont="1" applyFill="1" applyBorder="1" applyAlignment="1" applyProtection="1">
      <alignment wrapText="1"/>
    </xf>
    <xf numFmtId="0" fontId="2" fillId="0" borderId="0" xfId="0" applyFont="1" applyFill="1" applyProtection="1"/>
    <xf numFmtId="0" fontId="6" fillId="0" borderId="0" xfId="0" applyFont="1" applyProtection="1"/>
    <xf numFmtId="0" fontId="14" fillId="0" borderId="1" xfId="0" applyFont="1" applyBorder="1" applyAlignment="1" applyProtection="1">
      <alignment horizontal="center"/>
    </xf>
    <xf numFmtId="0" fontId="2" fillId="0" borderId="1" xfId="0" applyFont="1" applyBorder="1" applyProtection="1"/>
    <xf numFmtId="0" fontId="2" fillId="0" borderId="0" xfId="0" applyFont="1" applyBorder="1" applyProtection="1"/>
    <xf numFmtId="0" fontId="3" fillId="0" borderId="0" xfId="0" applyFont="1" applyProtection="1"/>
    <xf numFmtId="0" fontId="1" fillId="9" borderId="1" xfId="0" applyFont="1" applyFill="1" applyBorder="1" applyProtection="1"/>
    <xf numFmtId="0" fontId="1" fillId="0" borderId="5" xfId="0" applyFont="1" applyBorder="1" applyAlignment="1" applyProtection="1">
      <alignment horizontal="right"/>
    </xf>
    <xf numFmtId="0" fontId="1" fillId="0" borderId="5" xfId="0" applyFont="1" applyBorder="1" applyAlignment="1" applyProtection="1">
      <alignment horizontal="right" vertical="center"/>
    </xf>
    <xf numFmtId="0" fontId="18" fillId="0" borderId="1" xfId="0" applyFont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2" fontId="15" fillId="3" borderId="1" xfId="0" applyNumberFormat="1" applyFont="1" applyFill="1" applyBorder="1" applyAlignment="1" applyProtection="1">
      <alignment horizontal="center"/>
    </xf>
    <xf numFmtId="0" fontId="15" fillId="3" borderId="1" xfId="0" applyFont="1" applyFill="1" applyBorder="1" applyAlignment="1" applyProtection="1">
      <alignment horizontal="center"/>
    </xf>
    <xf numFmtId="0" fontId="15" fillId="5" borderId="1" xfId="0" applyFont="1" applyFill="1" applyBorder="1" applyAlignment="1" applyProtection="1">
      <alignment horizontal="center"/>
    </xf>
    <xf numFmtId="0" fontId="12" fillId="0" borderId="0" xfId="0" applyFont="1" applyFill="1" applyBorder="1" applyProtection="1"/>
    <xf numFmtId="0" fontId="22" fillId="0" borderId="0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vertical="top" wrapText="1"/>
    </xf>
    <xf numFmtId="0" fontId="16" fillId="9" borderId="1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0" fontId="13" fillId="0" borderId="0" xfId="0" applyFont="1" applyProtection="1">
      <protection locked="0"/>
    </xf>
    <xf numFmtId="0" fontId="13" fillId="0" borderId="0" xfId="0" applyFont="1" applyProtection="1"/>
    <xf numFmtId="0" fontId="4" fillId="0" borderId="0" xfId="0" applyFont="1" applyAlignment="1" applyProtection="1">
      <alignment horizontal="centerContinuous" vertical="center" wrapText="1"/>
    </xf>
    <xf numFmtId="0" fontId="4" fillId="0" borderId="0" xfId="0" applyFont="1" applyBorder="1" applyAlignment="1" applyProtection="1">
      <alignment horizontal="centerContinuous" vertical="center" wrapText="1"/>
    </xf>
    <xf numFmtId="0" fontId="3" fillId="0" borderId="0" xfId="0" applyFont="1" applyAlignment="1" applyProtection="1">
      <alignment wrapText="1"/>
    </xf>
    <xf numFmtId="0" fontId="3" fillId="0" borderId="1" xfId="0" applyFont="1" applyBorder="1" applyAlignment="1" applyProtection="1">
      <alignment horizontal="center" vertical="center"/>
    </xf>
    <xf numFmtId="0" fontId="24" fillId="0" borderId="3" xfId="0" applyFont="1" applyBorder="1" applyAlignment="1" applyProtection="1">
      <alignment horizontal="center" vertical="center" wrapText="1"/>
    </xf>
    <xf numFmtId="0" fontId="24" fillId="9" borderId="1" xfId="0" applyFont="1" applyFill="1" applyBorder="1" applyAlignment="1" applyProtection="1">
      <alignment horizontal="center"/>
    </xf>
    <xf numFmtId="0" fontId="1" fillId="11" borderId="2" xfId="0" applyFont="1" applyFill="1" applyBorder="1" applyAlignment="1" applyProtection="1">
      <alignment horizontal="center" vertical="center"/>
    </xf>
    <xf numFmtId="0" fontId="24" fillId="11" borderId="2" xfId="0" applyFont="1" applyFill="1" applyBorder="1" applyAlignment="1" applyProtection="1">
      <alignment horizontal="center" vertical="center" wrapText="1"/>
    </xf>
    <xf numFmtId="0" fontId="10" fillId="11" borderId="1" xfId="0" applyFont="1" applyFill="1" applyBorder="1" applyAlignment="1" applyProtection="1">
      <alignment vertical="top" wrapText="1"/>
    </xf>
    <xf numFmtId="0" fontId="7" fillId="0" borderId="0" xfId="0" applyFont="1" applyFill="1" applyBorder="1" applyProtection="1"/>
    <xf numFmtId="0" fontId="2" fillId="0" borderId="0" xfId="0" applyFont="1" applyFill="1" applyBorder="1" applyProtection="1"/>
    <xf numFmtId="0" fontId="3" fillId="0" borderId="3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0" fontId="7" fillId="12" borderId="0" xfId="0" applyFont="1" applyFill="1" applyProtection="1"/>
    <xf numFmtId="0" fontId="2" fillId="12" borderId="0" xfId="0" applyFont="1" applyFill="1" applyProtection="1"/>
    <xf numFmtId="0" fontId="1" fillId="9" borderId="0" xfId="0" applyFont="1" applyFill="1" applyBorder="1" applyAlignment="1" applyProtection="1">
      <alignment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2" fillId="0" borderId="11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Protection="1"/>
    <xf numFmtId="0" fontId="14" fillId="0" borderId="0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 vertical="center"/>
    </xf>
    <xf numFmtId="0" fontId="1" fillId="6" borderId="9" xfId="0" applyFont="1" applyFill="1" applyBorder="1" applyAlignment="1" applyProtection="1">
      <alignment horizontal="centerContinuous" vertical="center" wrapText="1"/>
    </xf>
    <xf numFmtId="0" fontId="1" fillId="0" borderId="2" xfId="0" applyFont="1" applyBorder="1" applyAlignment="1" applyProtection="1">
      <alignment horizontal="centerContinuous" vertical="center" wrapText="1"/>
    </xf>
    <xf numFmtId="0" fontId="1" fillId="0" borderId="9" xfId="0" applyFont="1" applyBorder="1" applyAlignment="1" applyProtection="1">
      <alignment horizontal="centerContinuous" vertical="center" wrapText="1"/>
    </xf>
    <xf numFmtId="0" fontId="1" fillId="0" borderId="0" xfId="0" applyFont="1" applyFill="1" applyBorder="1" applyAlignment="1" applyProtection="1">
      <alignment horizontal="centerContinuous"/>
    </xf>
    <xf numFmtId="0" fontId="2" fillId="13" borderId="0" xfId="0" applyFont="1" applyFill="1" applyBorder="1" applyProtection="1"/>
    <xf numFmtId="0" fontId="2" fillId="13" borderId="0" xfId="0" applyFont="1" applyFill="1" applyAlignment="1" applyProtection="1">
      <alignment horizontal="left"/>
    </xf>
    <xf numFmtId="0" fontId="2" fillId="13" borderId="4" xfId="0" applyFont="1" applyFill="1" applyBorder="1" applyProtection="1"/>
    <xf numFmtId="0" fontId="2" fillId="13" borderId="0" xfId="0" applyFont="1" applyFill="1" applyBorder="1" applyAlignment="1" applyProtection="1">
      <alignment horizontal="left"/>
    </xf>
    <xf numFmtId="0" fontId="10" fillId="14" borderId="1" xfId="0" applyFont="1" applyFill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/>
    </xf>
    <xf numFmtId="0" fontId="15" fillId="6" borderId="1" xfId="0" applyFont="1" applyFill="1" applyBorder="1" applyAlignment="1" applyProtection="1">
      <alignment horizontal="center"/>
    </xf>
    <xf numFmtId="0" fontId="15" fillId="0" borderId="1" xfId="0" applyFont="1" applyBorder="1" applyAlignment="1" applyProtection="1">
      <alignment horizontal="center"/>
    </xf>
    <xf numFmtId="0" fontId="9" fillId="6" borderId="9" xfId="0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left"/>
    </xf>
    <xf numFmtId="0" fontId="0" fillId="0" borderId="0" xfId="0" applyBorder="1" applyProtection="1"/>
    <xf numFmtId="0" fontId="23" fillId="0" borderId="0" xfId="0" applyFont="1" applyFill="1" applyBorder="1" applyAlignment="1" applyProtection="1">
      <alignment horizontal="centerContinuous" vertical="top" wrapText="1"/>
    </xf>
    <xf numFmtId="0" fontId="2" fillId="0" borderId="0" xfId="0" applyFont="1" applyFill="1" applyBorder="1" applyAlignment="1" applyProtection="1">
      <alignment horizontal="centerContinuous" vertical="center"/>
    </xf>
    <xf numFmtId="0" fontId="5" fillId="0" borderId="4" xfId="0" applyFont="1" applyBorder="1" applyAlignment="1" applyProtection="1">
      <alignment horizontal="centerContinuous" wrapText="1"/>
    </xf>
    <xf numFmtId="0" fontId="14" fillId="0" borderId="4" xfId="0" applyFont="1" applyFill="1" applyBorder="1" applyAlignment="1" applyProtection="1">
      <alignment horizontal="center"/>
    </xf>
    <xf numFmtId="0" fontId="22" fillId="0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</xf>
    <xf numFmtId="0" fontId="32" fillId="0" borderId="0" xfId="0" applyFont="1" applyAlignment="1" applyProtection="1">
      <alignment horizontal="centerContinuous" wrapText="1"/>
    </xf>
    <xf numFmtId="0" fontId="30" fillId="0" borderId="0" xfId="0" applyFont="1" applyProtection="1"/>
    <xf numFmtId="0" fontId="0" fillId="10" borderId="7" xfId="0" applyFill="1" applyBorder="1" applyAlignment="1" applyProtection="1">
      <alignment horizontal="centerContinuous"/>
    </xf>
    <xf numFmtId="0" fontId="0" fillId="10" borderId="5" xfId="0" applyFill="1" applyBorder="1" applyAlignment="1" applyProtection="1">
      <alignment horizontal="centerContinuous"/>
    </xf>
    <xf numFmtId="0" fontId="1" fillId="10" borderId="1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15" borderId="0" xfId="0" applyFont="1" applyFill="1" applyAlignment="1" applyProtection="1">
      <alignment horizontal="centerContinuous" vertical="top" wrapText="1"/>
    </xf>
    <xf numFmtId="0" fontId="2" fillId="15" borderId="0" xfId="0" applyFont="1" applyFill="1" applyAlignment="1" applyProtection="1">
      <alignment horizontal="centerContinuous"/>
    </xf>
    <xf numFmtId="0" fontId="2" fillId="0" borderId="0" xfId="0" applyFont="1" applyFill="1" applyAlignment="1" applyProtection="1">
      <alignment horizontal="left"/>
    </xf>
    <xf numFmtId="0" fontId="6" fillId="13" borderId="0" xfId="0" applyFont="1" applyFill="1" applyBorder="1" applyProtection="1"/>
    <xf numFmtId="0" fontId="29" fillId="0" borderId="0" xfId="0" applyFont="1" applyBorder="1" applyProtection="1"/>
    <xf numFmtId="0" fontId="2" fillId="12" borderId="1" xfId="0" applyFont="1" applyFill="1" applyBorder="1" applyProtection="1"/>
    <xf numFmtId="0" fontId="15" fillId="12" borderId="1" xfId="0" applyFont="1" applyFill="1" applyBorder="1" applyAlignment="1" applyProtection="1">
      <alignment horizontal="center"/>
    </xf>
    <xf numFmtId="0" fontId="22" fillId="3" borderId="1" xfId="0" applyFont="1" applyFill="1" applyBorder="1" applyAlignment="1" applyProtection="1">
      <alignment horizontal="center" vertical="center" wrapText="1"/>
    </xf>
    <xf numFmtId="0" fontId="8" fillId="6" borderId="5" xfId="0" applyFont="1" applyFill="1" applyBorder="1" applyProtection="1"/>
    <xf numFmtId="0" fontId="8" fillId="0" borderId="5" xfId="0" applyFont="1" applyFill="1" applyBorder="1" applyProtection="1"/>
    <xf numFmtId="0" fontId="34" fillId="11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center"/>
    </xf>
    <xf numFmtId="0" fontId="1" fillId="11" borderId="1" xfId="0" applyFont="1" applyFill="1" applyBorder="1" applyAlignment="1" applyProtection="1">
      <alignment horizontal="center" vertical="center"/>
    </xf>
    <xf numFmtId="0" fontId="0" fillId="10" borderId="8" xfId="0" applyFill="1" applyBorder="1" applyAlignment="1" applyProtection="1">
      <alignment horizontal="centerContinuous" wrapText="1"/>
    </xf>
    <xf numFmtId="0" fontId="0" fillId="10" borderId="7" xfId="0" applyFill="1" applyBorder="1" applyAlignment="1" applyProtection="1">
      <alignment horizontal="centerContinuous" wrapText="1"/>
    </xf>
    <xf numFmtId="0" fontId="2" fillId="0" borderId="1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center" vertical="center" wrapText="1"/>
    </xf>
    <xf numFmtId="0" fontId="1" fillId="9" borderId="0" xfId="0" applyFont="1" applyFill="1" applyBorder="1" applyAlignment="1" applyProtection="1">
      <alignment horizontal="left" wrapText="1"/>
    </xf>
    <xf numFmtId="0" fontId="1" fillId="0" borderId="10" xfId="0" applyFont="1" applyBorder="1" applyAlignment="1" applyProtection="1">
      <alignment vertical="center"/>
    </xf>
    <xf numFmtId="0" fontId="0" fillId="0" borderId="7" xfId="0" applyBorder="1" applyProtection="1"/>
    <xf numFmtId="0" fontId="0" fillId="0" borderId="5" xfId="0" applyBorder="1" applyProtection="1"/>
    <xf numFmtId="0" fontId="0" fillId="0" borderId="8" xfId="0" applyBorder="1" applyProtection="1"/>
    <xf numFmtId="0" fontId="4" fillId="0" borderId="1" xfId="0" applyFont="1" applyBorder="1" applyAlignment="1" applyProtection="1">
      <alignment horizontal="center" vertical="center" wrapText="1"/>
    </xf>
    <xf numFmtId="0" fontId="6" fillId="16" borderId="1" xfId="0" applyFont="1" applyFill="1" applyBorder="1" applyAlignment="1" applyProtection="1">
      <alignment horizontal="center" vertical="center"/>
    </xf>
    <xf numFmtId="0" fontId="16" fillId="17" borderId="3" xfId="0" applyFont="1" applyFill="1" applyBorder="1" applyAlignment="1" applyProtection="1">
      <alignment horizontal="center" vertical="center" wrapText="1"/>
    </xf>
    <xf numFmtId="2" fontId="2" fillId="17" borderId="1" xfId="0" applyNumberFormat="1" applyFont="1" applyFill="1" applyBorder="1" applyAlignment="1" applyProtection="1">
      <alignment horizontal="center" vertical="center"/>
    </xf>
    <xf numFmtId="0" fontId="2" fillId="9" borderId="4" xfId="0" applyFont="1" applyFill="1" applyBorder="1" applyAlignment="1" applyProtection="1">
      <alignment horizontal="center" vertical="center"/>
    </xf>
    <xf numFmtId="0" fontId="2" fillId="4" borderId="11" xfId="0" applyFont="1" applyFill="1" applyBorder="1" applyProtection="1"/>
    <xf numFmtId="0" fontId="6" fillId="0" borderId="0" xfId="0" applyFont="1" applyAlignment="1" applyProtection="1">
      <alignment wrapText="1"/>
    </xf>
    <xf numFmtId="0" fontId="4" fillId="0" borderId="0" xfId="0" applyFont="1" applyAlignment="1" applyProtection="1">
      <alignment wrapText="1"/>
    </xf>
    <xf numFmtId="0" fontId="35" fillId="14" borderId="1" xfId="0" applyFont="1" applyFill="1" applyBorder="1" applyAlignment="1" applyProtection="1">
      <alignment vertical="top" wrapText="1"/>
    </xf>
    <xf numFmtId="0" fontId="36" fillId="14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/>
    </xf>
    <xf numFmtId="0" fontId="10" fillId="0" borderId="0" xfId="0" applyFont="1" applyFill="1" applyBorder="1" applyAlignment="1" applyProtection="1">
      <alignment vertical="center" wrapText="1"/>
    </xf>
    <xf numFmtId="0" fontId="25" fillId="0" borderId="0" xfId="0" applyFont="1" applyProtection="1"/>
    <xf numFmtId="0" fontId="0" fillId="0" borderId="0" xfId="0" applyFill="1" applyProtection="1"/>
    <xf numFmtId="0" fontId="7" fillId="12" borderId="0" xfId="0" applyFont="1" applyFill="1" applyAlignment="1" applyProtection="1">
      <alignment wrapText="1"/>
    </xf>
    <xf numFmtId="0" fontId="39" fillId="11" borderId="1" xfId="0" applyFont="1" applyFill="1" applyBorder="1" applyAlignment="1" applyProtection="1">
      <alignment vertical="top" wrapText="1"/>
    </xf>
    <xf numFmtId="0" fontId="40" fillId="0" borderId="1" xfId="0" applyFont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2" fillId="5" borderId="0" xfId="0" applyFont="1" applyFill="1" applyBorder="1" applyAlignment="1" applyProtection="1">
      <alignment horizontal="center" vertical="center"/>
    </xf>
    <xf numFmtId="0" fontId="0" fillId="12" borderId="1" xfId="0" applyFill="1" applyBorder="1" applyAlignment="1" applyProtection="1">
      <alignment horizontal="center"/>
    </xf>
    <xf numFmtId="0" fontId="0" fillId="12" borderId="13" xfId="0" applyFill="1" applyBorder="1" applyAlignment="1" applyProtection="1">
      <alignment horizontal="center"/>
    </xf>
    <xf numFmtId="0" fontId="1" fillId="18" borderId="0" xfId="0" applyFont="1" applyFill="1" applyBorder="1" applyAlignment="1" applyProtection="1">
      <alignment horizontal="center"/>
    </xf>
    <xf numFmtId="0" fontId="7" fillId="18" borderId="0" xfId="0" applyFont="1" applyFill="1" applyAlignment="1" applyProtection="1">
      <alignment wrapText="1"/>
    </xf>
    <xf numFmtId="0" fontId="1" fillId="12" borderId="0" xfId="0" applyFont="1" applyFill="1" applyBorder="1" applyAlignment="1" applyProtection="1">
      <alignment horizontal="center"/>
    </xf>
    <xf numFmtId="0" fontId="20" fillId="0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Protection="1"/>
    <xf numFmtId="0" fontId="7" fillId="3" borderId="0" xfId="0" applyFont="1" applyFill="1" applyProtection="1"/>
    <xf numFmtId="0" fontId="2" fillId="7" borderId="0" xfId="0" applyFont="1" applyFill="1" applyProtection="1"/>
    <xf numFmtId="0" fontId="14" fillId="3" borderId="4" xfId="0" applyFont="1" applyFill="1" applyBorder="1" applyAlignment="1" applyProtection="1">
      <alignment horizontal="center"/>
    </xf>
    <xf numFmtId="0" fontId="2" fillId="7" borderId="0" xfId="0" applyFont="1" applyFill="1" applyAlignment="1" applyProtection="1">
      <alignment horizontal="left"/>
    </xf>
    <xf numFmtId="0" fontId="7" fillId="0" borderId="4" xfId="0" applyFont="1" applyBorder="1" applyAlignment="1" applyProtection="1">
      <alignment horizontal="centerContinuous" wrapText="1"/>
    </xf>
    <xf numFmtId="0" fontId="7" fillId="0" borderId="0" xfId="0" applyFont="1" applyProtection="1"/>
    <xf numFmtId="0" fontId="7" fillId="0" borderId="0" xfId="0" applyFont="1" applyFill="1" applyAlignment="1" applyProtection="1">
      <alignment horizontal="centerContinuous"/>
    </xf>
    <xf numFmtId="0" fontId="43" fillId="0" borderId="0" xfId="0" applyFont="1" applyProtection="1"/>
    <xf numFmtId="0" fontId="45" fillId="0" borderId="1" xfId="0" applyFont="1" applyBorder="1" applyAlignment="1" applyProtection="1">
      <alignment horizontal="center"/>
    </xf>
    <xf numFmtId="0" fontId="43" fillId="0" borderId="11" xfId="0" applyFont="1" applyBorder="1" applyProtection="1"/>
    <xf numFmtId="0" fontId="43" fillId="0" borderId="1" xfId="0" applyFont="1" applyBorder="1" applyProtection="1"/>
    <xf numFmtId="0" fontId="7" fillId="6" borderId="9" xfId="0" applyFont="1" applyFill="1" applyBorder="1" applyAlignment="1" applyProtection="1">
      <alignment horizontal="centerContinuous" vertical="center" wrapText="1"/>
    </xf>
    <xf numFmtId="0" fontId="46" fillId="6" borderId="9" xfId="0" applyFont="1" applyFill="1" applyBorder="1" applyAlignment="1" applyProtection="1">
      <alignment horizontal="center" vertical="center" wrapText="1"/>
    </xf>
    <xf numFmtId="0" fontId="47" fillId="5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Continuous" vertical="center" wrapText="1"/>
    </xf>
    <xf numFmtId="0" fontId="7" fillId="0" borderId="1" xfId="0" applyFont="1" applyFill="1" applyBorder="1" applyAlignment="1" applyProtection="1">
      <alignment horizontal="centerContinuous" vertical="center" wrapText="1"/>
    </xf>
    <xf numFmtId="0" fontId="1" fillId="0" borderId="1" xfId="0" applyFont="1" applyFill="1" applyBorder="1" applyAlignment="1" applyProtection="1">
      <alignment horizontal="centerContinuous"/>
    </xf>
    <xf numFmtId="0" fontId="7" fillId="0" borderId="4" xfId="0" applyFont="1" applyBorder="1" applyAlignment="1" applyProtection="1">
      <alignment horizontal="centerContinuous"/>
    </xf>
    <xf numFmtId="0" fontId="7" fillId="0" borderId="1" xfId="0" applyFont="1" applyFill="1" applyBorder="1" applyAlignment="1" applyProtection="1">
      <alignment horizontal="centerContinuous"/>
    </xf>
    <xf numFmtId="0" fontId="7" fillId="0" borderId="2" xfId="0" applyFont="1" applyBorder="1" applyAlignment="1" applyProtection="1">
      <alignment horizontal="centerContinuous" vertical="center" wrapText="1"/>
    </xf>
    <xf numFmtId="0" fontId="47" fillId="12" borderId="1" xfId="0" applyFont="1" applyFill="1" applyBorder="1" applyAlignment="1" applyProtection="1">
      <alignment horizontal="center"/>
    </xf>
    <xf numFmtId="0" fontId="7" fillId="9" borderId="0" xfId="0" applyFont="1" applyFill="1" applyBorder="1" applyAlignment="1" applyProtection="1">
      <alignment wrapText="1"/>
    </xf>
    <xf numFmtId="0" fontId="45" fillId="0" borderId="0" xfId="0" applyFont="1" applyBorder="1" applyAlignment="1" applyProtection="1">
      <alignment horizontal="center"/>
    </xf>
    <xf numFmtId="0" fontId="43" fillId="0" borderId="0" xfId="0" applyFont="1" applyBorder="1" applyProtection="1"/>
    <xf numFmtId="0" fontId="7" fillId="0" borderId="9" xfId="0" applyFont="1" applyBorder="1" applyAlignment="1" applyProtection="1">
      <alignment horizontal="centerContinuous" vertical="center" wrapText="1"/>
    </xf>
    <xf numFmtId="0" fontId="43" fillId="9" borderId="4" xfId="0" applyFont="1" applyFill="1" applyBorder="1" applyAlignment="1" applyProtection="1">
      <alignment horizontal="center" vertical="center"/>
    </xf>
    <xf numFmtId="0" fontId="48" fillId="3" borderId="0" xfId="0" applyFont="1" applyFill="1" applyAlignment="1" applyProtection="1">
      <alignment horizontal="center" vertical="center" wrapText="1"/>
    </xf>
    <xf numFmtId="0" fontId="43" fillId="12" borderId="0" xfId="0" applyFont="1" applyFill="1" applyProtection="1"/>
    <xf numFmtId="0" fontId="7" fillId="0" borderId="1" xfId="0" applyFont="1" applyBorder="1" applyAlignment="1" applyProtection="1">
      <alignment horizontal="centerContinuous" vertical="center" wrapText="1"/>
    </xf>
    <xf numFmtId="0" fontId="43" fillId="0" borderId="0" xfId="0" applyFont="1" applyFill="1" applyBorder="1" applyAlignment="1" applyProtection="1">
      <alignment horizontal="centerContinuous" vertical="center"/>
    </xf>
    <xf numFmtId="0" fontId="7" fillId="9" borderId="0" xfId="0" applyFont="1" applyFill="1" applyBorder="1" applyProtection="1"/>
    <xf numFmtId="0" fontId="48" fillId="0" borderId="0" xfId="0" applyFont="1" applyFill="1" applyBorder="1" applyAlignment="1" applyProtection="1">
      <alignment horizontal="centerContinuous" vertical="top" wrapText="1"/>
    </xf>
    <xf numFmtId="0" fontId="43" fillId="0" borderId="0" xfId="0" applyFont="1" applyFill="1" applyProtection="1"/>
    <xf numFmtId="0" fontId="7" fillId="0" borderId="1" xfId="0" applyFont="1" applyBorder="1" applyAlignment="1" applyProtection="1">
      <alignment horizontal="centerContinuous"/>
    </xf>
    <xf numFmtId="0" fontId="43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Continuous"/>
    </xf>
    <xf numFmtId="0" fontId="0" fillId="0" borderId="0" xfId="0" applyNumberFormat="1" applyProtection="1">
      <protection locked="0"/>
    </xf>
    <xf numFmtId="0" fontId="0" fillId="20" borderId="0" xfId="0" applyFill="1" applyProtection="1">
      <protection locked="0"/>
    </xf>
    <xf numFmtId="0" fontId="20" fillId="12" borderId="0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Protection="1"/>
    <xf numFmtId="0" fontId="20" fillId="12" borderId="0" xfId="0" applyFont="1" applyFill="1" applyBorder="1" applyAlignment="1" applyProtection="1">
      <alignment horizontal="left" vertical="center" wrapText="1"/>
    </xf>
    <xf numFmtId="0" fontId="0" fillId="19" borderId="0" xfId="0" applyFill="1"/>
    <xf numFmtId="0" fontId="49" fillId="0" borderId="0" xfId="0" applyFont="1" applyProtection="1">
      <protection locked="0"/>
    </xf>
    <xf numFmtId="0" fontId="50" fillId="9" borderId="1" xfId="0" applyFont="1" applyFill="1" applyBorder="1" applyAlignment="1" applyProtection="1">
      <alignment vertical="top" wrapText="1"/>
    </xf>
    <xf numFmtId="1" fontId="51" fillId="7" borderId="1" xfId="0" applyNumberFormat="1" applyFont="1" applyFill="1" applyBorder="1" applyAlignment="1" applyProtection="1">
      <alignment horizontal="center"/>
      <protection locked="0"/>
    </xf>
    <xf numFmtId="0" fontId="51" fillId="3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left" vertical="center" wrapText="1"/>
    </xf>
    <xf numFmtId="0" fontId="43" fillId="0" borderId="1" xfId="1" applyFont="1" applyFill="1" applyBorder="1" applyAlignment="1" applyProtection="1">
      <alignment horizontal="center" vertical="center" wrapText="1"/>
    </xf>
    <xf numFmtId="0" fontId="44" fillId="0" borderId="1" xfId="1" applyFont="1" applyFill="1" applyBorder="1" applyAlignment="1" applyProtection="1">
      <alignment horizontal="center" vertical="center" wrapText="1"/>
    </xf>
    <xf numFmtId="0" fontId="43" fillId="0" borderId="1" xfId="2" applyFont="1" applyFill="1" applyBorder="1" applyAlignment="1">
      <alignment horizontal="left" vertical="center" wrapText="1" indent="2"/>
    </xf>
    <xf numFmtId="0" fontId="43" fillId="0" borderId="1" xfId="2" applyFont="1" applyFill="1" applyBorder="1" applyAlignment="1">
      <alignment horizontal="left" vertical="center" wrapText="1" indent="4"/>
    </xf>
    <xf numFmtId="0" fontId="43" fillId="0" borderId="1" xfId="2" applyFont="1" applyFill="1" applyBorder="1" applyAlignment="1">
      <alignment vertical="center" wrapText="1"/>
    </xf>
    <xf numFmtId="0" fontId="43" fillId="0" borderId="1" xfId="2" applyFont="1" applyFill="1" applyBorder="1" applyAlignment="1">
      <alignment horizontal="left" vertical="center" wrapText="1" indent="6"/>
    </xf>
    <xf numFmtId="49" fontId="43" fillId="3" borderId="1" xfId="2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left" vertical="center" wrapText="1"/>
    </xf>
    <xf numFmtId="0" fontId="43" fillId="3" borderId="1" xfId="2" applyFont="1" applyFill="1" applyBorder="1" applyAlignment="1">
      <alignment horizontal="center" vertical="center" wrapText="1"/>
    </xf>
    <xf numFmtId="0" fontId="44" fillId="3" borderId="1" xfId="1" applyFont="1" applyFill="1" applyBorder="1" applyAlignment="1" applyProtection="1">
      <alignment horizontal="center" vertical="center" wrapText="1"/>
    </xf>
    <xf numFmtId="0" fontId="43" fillId="3" borderId="1" xfId="3" applyFont="1" applyFill="1" applyBorder="1" applyAlignment="1" applyProtection="1">
      <alignment horizontal="center" vertical="center" wrapText="1"/>
    </xf>
    <xf numFmtId="0" fontId="0" fillId="0" borderId="0" xfId="0" applyFill="1"/>
    <xf numFmtId="0" fontId="1" fillId="12" borderId="7" xfId="0" applyFont="1" applyFill="1" applyBorder="1" applyAlignment="1" applyProtection="1"/>
    <xf numFmtId="0" fontId="1" fillId="12" borderId="5" xfId="0" applyFont="1" applyFill="1" applyBorder="1" applyAlignment="1" applyProtection="1"/>
    <xf numFmtId="0" fontId="1" fillId="3" borderId="1" xfId="0" applyFont="1" applyFill="1" applyBorder="1" applyAlignment="1" applyProtection="1"/>
    <xf numFmtId="0" fontId="1" fillId="4" borderId="1" xfId="0" applyFont="1" applyFill="1" applyBorder="1" applyAlignment="1" applyProtection="1"/>
    <xf numFmtId="0" fontId="6" fillId="4" borderId="1" xfId="0" applyFont="1" applyFill="1" applyBorder="1" applyAlignment="1" applyProtection="1">
      <alignment horizontal="center" vertical="center"/>
    </xf>
    <xf numFmtId="0" fontId="1" fillId="20" borderId="7" xfId="0" applyFont="1" applyFill="1" applyBorder="1" applyAlignment="1" applyProtection="1"/>
    <xf numFmtId="0" fontId="1" fillId="20" borderId="5" xfId="0" applyFont="1" applyFill="1" applyBorder="1" applyAlignment="1" applyProtection="1"/>
    <xf numFmtId="0" fontId="1" fillId="21" borderId="1" xfId="0" applyFont="1" applyFill="1" applyBorder="1" applyAlignment="1" applyProtection="1"/>
    <xf numFmtId="0" fontId="21" fillId="0" borderId="0" xfId="0" applyFont="1" applyFill="1" applyBorder="1" applyProtection="1"/>
    <xf numFmtId="0" fontId="43" fillId="22" borderId="1" xfId="1" applyFont="1" applyFill="1" applyBorder="1" applyAlignment="1" applyProtection="1">
      <alignment horizontal="center" vertical="center" wrapText="1"/>
    </xf>
    <xf numFmtId="0" fontId="56" fillId="0" borderId="0" xfId="0" applyFont="1" applyFill="1"/>
    <xf numFmtId="0" fontId="44" fillId="0" borderId="1" xfId="3" applyFont="1" applyFill="1" applyBorder="1" applyAlignment="1" applyProtection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9" fillId="0" borderId="8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</xf>
    <xf numFmtId="0" fontId="43" fillId="0" borderId="1" xfId="2" applyFont="1" applyFill="1" applyBorder="1" applyAlignment="1">
      <alignment horizontal="center" vertical="center" wrapText="1"/>
    </xf>
    <xf numFmtId="49" fontId="43" fillId="0" borderId="1" xfId="2" applyNumberFormat="1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7" fillId="0" borderId="1" xfId="0" applyFont="1" applyBorder="1" applyAlignment="1" applyProtection="1">
      <alignment wrapText="1"/>
    </xf>
    <xf numFmtId="0" fontId="27" fillId="0" borderId="1" xfId="0" applyFont="1" applyBorder="1" applyProtection="1"/>
    <xf numFmtId="0" fontId="27" fillId="15" borderId="1" xfId="0" applyFont="1" applyFill="1" applyBorder="1" applyAlignment="1" applyProtection="1">
      <alignment wrapText="1"/>
    </xf>
    <xf numFmtId="0" fontId="27" fillId="19" borderId="1" xfId="0" applyFont="1" applyFill="1" applyBorder="1" applyAlignment="1" applyProtection="1">
      <alignment wrapText="1"/>
    </xf>
    <xf numFmtId="0" fontId="0" fillId="0" borderId="0" xfId="0" applyFont="1" applyProtection="1"/>
    <xf numFmtId="0" fontId="42" fillId="0" borderId="1" xfId="0" applyFont="1" applyBorder="1" applyAlignment="1" applyProtection="1">
      <alignment horizontal="center" textRotation="90"/>
    </xf>
    <xf numFmtId="0" fontId="58" fillId="0" borderId="1" xfId="0" applyFont="1" applyFill="1" applyBorder="1" applyAlignment="1" applyProtection="1">
      <alignment horizontal="center" wrapText="1"/>
    </xf>
    <xf numFmtId="0" fontId="58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38" fillId="0" borderId="1" xfId="0" applyFont="1" applyBorder="1" applyAlignment="1" applyProtection="1">
      <alignment horizontal="left" vertical="top" wrapText="1"/>
    </xf>
    <xf numFmtId="0" fontId="41" fillId="0" borderId="1" xfId="0" applyFont="1" applyBorder="1" applyAlignment="1" applyProtection="1">
      <alignment horizontal="left" vertical="top" wrapText="1"/>
    </xf>
    <xf numFmtId="0" fontId="59" fillId="0" borderId="1" xfId="0" applyFont="1" applyFill="1" applyBorder="1" applyAlignment="1" applyProtection="1">
      <alignment horizontal="left" vertical="top"/>
    </xf>
    <xf numFmtId="0" fontId="42" fillId="0" borderId="1" xfId="0" applyFont="1" applyBorder="1" applyAlignment="1" applyProtection="1">
      <alignment horizontal="left" vertical="top" textRotation="90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0" fontId="60" fillId="19" borderId="1" xfId="0" applyFont="1" applyFill="1" applyBorder="1" applyAlignment="1" applyProtection="1">
      <alignment wrapText="1"/>
    </xf>
    <xf numFmtId="0" fontId="61" fillId="0" borderId="1" xfId="0" applyFont="1" applyFill="1" applyBorder="1" applyAlignment="1" applyProtection="1">
      <alignment horizontal="center" wrapText="1"/>
    </xf>
    <xf numFmtId="0" fontId="62" fillId="0" borderId="1" xfId="0" applyFont="1" applyBorder="1" applyAlignment="1" applyProtection="1">
      <alignment horizontal="center" wrapText="1"/>
    </xf>
    <xf numFmtId="0" fontId="62" fillId="0" borderId="0" xfId="0" applyFont="1" applyAlignment="1" applyProtection="1">
      <alignment wrapText="1"/>
    </xf>
    <xf numFmtId="0" fontId="63" fillId="0" borderId="1" xfId="0" applyFont="1" applyFill="1" applyBorder="1" applyAlignment="1" applyProtection="1">
      <alignment horizontal="center" vertical="center" wrapText="1"/>
    </xf>
    <xf numFmtId="0" fontId="9" fillId="17" borderId="1" xfId="0" applyFont="1" applyFill="1" applyBorder="1" applyAlignment="1" applyProtection="1">
      <alignment horizontal="center" wrapText="1"/>
    </xf>
    <xf numFmtId="0" fontId="55" fillId="17" borderId="1" xfId="0" applyFont="1" applyFill="1" applyBorder="1" applyAlignment="1" applyProtection="1">
      <alignment horizontal="center"/>
    </xf>
    <xf numFmtId="0" fontId="20" fillId="17" borderId="1" xfId="0" applyFont="1" applyFill="1" applyBorder="1" applyAlignment="1" applyProtection="1">
      <alignment horizontal="left" vertical="center" wrapText="1"/>
    </xf>
    <xf numFmtId="0" fontId="20" fillId="3" borderId="1" xfId="0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20" fillId="3" borderId="1" xfId="0" applyNumberFormat="1" applyFont="1" applyFill="1" applyBorder="1" applyAlignment="1" applyProtection="1">
      <alignment horizontal="right" vertical="center" wrapText="1"/>
    </xf>
    <xf numFmtId="0" fontId="20" fillId="23" borderId="1" xfId="0" applyNumberFormat="1" applyFont="1" applyFill="1" applyBorder="1" applyAlignment="1" applyProtection="1">
      <alignment horizontal="right" vertical="center" wrapText="1"/>
    </xf>
    <xf numFmtId="0" fontId="20" fillId="23" borderId="1" xfId="0" applyFont="1" applyFill="1" applyBorder="1" applyAlignment="1" applyProtection="1">
      <alignment horizontal="left" vertical="center" wrapText="1"/>
    </xf>
    <xf numFmtId="0" fontId="20" fillId="23" borderId="0" xfId="0" applyNumberFormat="1" applyFont="1" applyFill="1" applyBorder="1" applyAlignment="1" applyProtection="1">
      <alignment horizontal="right" vertical="center" wrapText="1"/>
    </xf>
    <xf numFmtId="0" fontId="20" fillId="23" borderId="0" xfId="0" applyFont="1" applyFill="1" applyBorder="1" applyAlignment="1" applyProtection="1">
      <alignment horizontal="left" vertical="center" wrapText="1"/>
    </xf>
    <xf numFmtId="0" fontId="0" fillId="0" borderId="0" xfId="0" applyNumberFormat="1" applyProtection="1"/>
    <xf numFmtId="0" fontId="20" fillId="23" borderId="10" xfId="0" applyFont="1" applyFill="1" applyBorder="1" applyAlignment="1" applyProtection="1">
      <alignment horizontal="left" vertical="center" wrapText="1"/>
    </xf>
    <xf numFmtId="0" fontId="0" fillId="23" borderId="0" xfId="0" applyFill="1" applyProtection="1"/>
    <xf numFmtId="0" fontId="0" fillId="17" borderId="1" xfId="0" applyFill="1" applyBorder="1" applyProtection="1"/>
    <xf numFmtId="0" fontId="10" fillId="0" borderId="0" xfId="0" applyFont="1" applyFill="1" applyBorder="1" applyAlignment="1" applyProtection="1">
      <alignment horizontal="centerContinuous" vertical="top" wrapText="1"/>
    </xf>
    <xf numFmtId="0" fontId="51" fillId="0" borderId="0" xfId="0" applyFont="1" applyProtection="1"/>
    <xf numFmtId="0" fontId="2" fillId="0" borderId="0" xfId="0" applyFont="1" applyProtection="1">
      <protection locked="0"/>
    </xf>
    <xf numFmtId="0" fontId="35" fillId="14" borderId="1" xfId="0" applyFont="1" applyFill="1" applyBorder="1" applyAlignment="1" applyProtection="1">
      <alignment vertical="top" wrapText="1"/>
      <protection locked="0"/>
    </xf>
    <xf numFmtId="0" fontId="43" fillId="0" borderId="0" xfId="0" applyFont="1" applyFill="1" applyBorder="1" applyAlignment="1" applyProtection="1">
      <alignment vertical="center" wrapText="1"/>
    </xf>
    <xf numFmtId="0" fontId="43" fillId="6" borderId="5" xfId="0" applyFont="1" applyFill="1" applyBorder="1" applyAlignment="1" applyProtection="1">
      <alignment horizontal="center"/>
    </xf>
    <xf numFmtId="0" fontId="44" fillId="0" borderId="1" xfId="0" applyFont="1" applyBorder="1" applyProtection="1"/>
    <xf numFmtId="0" fontId="44" fillId="0" borderId="5" xfId="0" applyFont="1" applyBorder="1" applyProtection="1"/>
    <xf numFmtId="0" fontId="2" fillId="6" borderId="5" xfId="0" applyFont="1" applyFill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5" xfId="0" applyFont="1" applyBorder="1" applyProtection="1"/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5" fillId="18" borderId="1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Continuous"/>
    </xf>
    <xf numFmtId="0" fontId="19" fillId="0" borderId="0" xfId="0" applyFont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Continuous" vertical="top"/>
    </xf>
    <xf numFmtId="0" fontId="1" fillId="0" borderId="0" xfId="0" applyFont="1" applyAlignment="1" applyProtection="1">
      <alignment horizontal="centerContinuous"/>
    </xf>
    <xf numFmtId="0" fontId="1" fillId="0" borderId="0" xfId="0" applyFont="1" applyAlignment="1" applyProtection="1">
      <alignment horizontal="centerContinuous" vertical="top"/>
    </xf>
    <xf numFmtId="0" fontId="0" fillId="0" borderId="0" xfId="0" applyAlignment="1" applyProtection="1">
      <alignment horizontal="centerContinuous"/>
    </xf>
    <xf numFmtId="0" fontId="17" fillId="0" borderId="0" xfId="0" applyFont="1" applyAlignment="1" applyProtection="1">
      <alignment horizontal="centerContinuous" wrapText="1"/>
    </xf>
    <xf numFmtId="0" fontId="27" fillId="15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11" fillId="0" borderId="6" xfId="0" applyFont="1" applyBorder="1" applyAlignment="1" applyProtection="1"/>
    <xf numFmtId="0" fontId="11" fillId="0" borderId="0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27" fillId="0" borderId="0" xfId="0" applyFont="1" applyProtection="1"/>
    <xf numFmtId="0" fontId="0" fillId="0" borderId="0" xfId="0" applyBorder="1" applyAlignment="1" applyProtection="1">
      <alignment horizontal="left"/>
    </xf>
    <xf numFmtId="49" fontId="28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19" borderId="1" xfId="0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/>
    </xf>
    <xf numFmtId="0" fontId="2" fillId="6" borderId="13" xfId="0" applyFont="1" applyFill="1" applyBorder="1" applyAlignment="1" applyProtection="1">
      <alignment horizontal="center" vertical="center"/>
    </xf>
    <xf numFmtId="0" fontId="31" fillId="6" borderId="14" xfId="0" applyFont="1" applyFill="1" applyBorder="1" applyAlignment="1" applyProtection="1">
      <alignment horizontal="centerContinuous" vertical="center" wrapText="1"/>
    </xf>
    <xf numFmtId="0" fontId="31" fillId="6" borderId="6" xfId="0" applyFont="1" applyFill="1" applyBorder="1" applyAlignment="1" applyProtection="1">
      <alignment horizontal="centerContinuous" vertical="center" wrapText="1"/>
    </xf>
    <xf numFmtId="0" fontId="31" fillId="6" borderId="9" xfId="0" applyFont="1" applyFill="1" applyBorder="1" applyAlignment="1" applyProtection="1">
      <alignment horizontal="centerContinuous" vertical="center" wrapText="1"/>
    </xf>
    <xf numFmtId="0" fontId="31" fillId="6" borderId="15" xfId="0" applyFont="1" applyFill="1" applyBorder="1" applyAlignment="1" applyProtection="1">
      <alignment vertical="center" wrapText="1"/>
    </xf>
    <xf numFmtId="0" fontId="31" fillId="6" borderId="0" xfId="0" applyFont="1" applyFill="1" applyBorder="1" applyAlignment="1" applyProtection="1">
      <alignment vertical="center" wrapText="1"/>
    </xf>
    <xf numFmtId="0" fontId="31" fillId="6" borderId="12" xfId="0" applyFont="1" applyFill="1" applyBorder="1" applyAlignment="1" applyProtection="1">
      <alignment vertical="center" wrapText="1"/>
    </xf>
    <xf numFmtId="0" fontId="37" fillId="6" borderId="5" xfId="0" applyFont="1" applyFill="1" applyBorder="1" applyAlignment="1" applyProtection="1">
      <alignment horizontal="center" vertical="top" wrapText="1"/>
    </xf>
    <xf numFmtId="0" fontId="0" fillId="6" borderId="8" xfId="0" applyFill="1" applyBorder="1" applyAlignment="1" applyProtection="1">
      <alignment horizontal="centerContinuous" wrapText="1"/>
    </xf>
    <xf numFmtId="0" fontId="0" fillId="6" borderId="7" xfId="0" applyFill="1" applyBorder="1" applyAlignment="1" applyProtection="1">
      <alignment horizontal="centerContinuous"/>
    </xf>
    <xf numFmtId="0" fontId="0" fillId="6" borderId="5" xfId="0" applyFill="1" applyBorder="1" applyAlignment="1" applyProtection="1">
      <alignment horizontal="centerContinuous"/>
    </xf>
    <xf numFmtId="0" fontId="1" fillId="6" borderId="1" xfId="0" applyFont="1" applyFill="1" applyBorder="1" applyAlignment="1" applyProtection="1">
      <alignment horizontal="left" vertical="top" wrapText="1"/>
    </xf>
    <xf numFmtId="0" fontId="2" fillId="6" borderId="11" xfId="0" applyFont="1" applyFill="1" applyBorder="1" applyProtection="1"/>
    <xf numFmtId="0" fontId="0" fillId="8" borderId="1" xfId="0" applyFill="1" applyBorder="1" applyAlignment="1" applyProtection="1">
      <alignment horizontal="center" wrapText="1"/>
    </xf>
    <xf numFmtId="0" fontId="26" fillId="0" borderId="0" xfId="0" applyFont="1" applyAlignment="1" applyProtection="1">
      <alignment horizontal="center" vertical="top"/>
    </xf>
    <xf numFmtId="0" fontId="0" fillId="0" borderId="4" xfId="0" applyBorder="1" applyProtection="1"/>
    <xf numFmtId="0" fontId="2" fillId="9" borderId="11" xfId="0" applyFont="1" applyFill="1" applyBorder="1" applyProtection="1"/>
    <xf numFmtId="0" fontId="1" fillId="6" borderId="2" xfId="0" applyFont="1" applyFill="1" applyBorder="1" applyAlignment="1" applyProtection="1">
      <alignment horizontal="center" vertical="center"/>
    </xf>
    <xf numFmtId="1" fontId="64" fillId="7" borderId="1" xfId="0" applyNumberFormat="1" applyFont="1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 wrapText="1"/>
    </xf>
    <xf numFmtId="1" fontId="5" fillId="3" borderId="1" xfId="0" applyNumberFormat="1" applyFont="1" applyFill="1" applyBorder="1" applyAlignment="1" applyProtection="1">
      <alignment horizontal="center" vertical="center" wrapText="1"/>
    </xf>
    <xf numFmtId="0" fontId="0" fillId="7" borderId="4" xfId="0" applyFill="1" applyBorder="1" applyAlignment="1" applyProtection="1">
      <alignment horizontal="center" wrapText="1"/>
    </xf>
    <xf numFmtId="0" fontId="2" fillId="7" borderId="4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7" borderId="0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 textRotation="90" wrapText="1"/>
    </xf>
    <xf numFmtId="0" fontId="1" fillId="0" borderId="5" xfId="0" applyFont="1" applyBorder="1" applyAlignment="1" applyProtection="1">
      <alignment horizontal="center" vertical="center" textRotation="90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57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9" borderId="2" xfId="0" applyFont="1" applyFill="1" applyBorder="1" applyAlignment="1" applyProtection="1">
      <alignment horizontal="center" vertical="center" wrapText="1"/>
    </xf>
    <xf numFmtId="0" fontId="2" fillId="9" borderId="10" xfId="0" applyFont="1" applyFill="1" applyBorder="1" applyAlignment="1" applyProtection="1">
      <alignment horizontal="center" vertical="center" wrapText="1"/>
    </xf>
    <xf numFmtId="0" fontId="2" fillId="9" borderId="3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43" fillId="0" borderId="1" xfId="2" applyFont="1" applyFill="1" applyBorder="1" applyAlignment="1">
      <alignment horizontal="center" vertical="center" wrapText="1"/>
    </xf>
    <xf numFmtId="49" fontId="43" fillId="0" borderId="1" xfId="2" applyNumberFormat="1" applyFont="1" applyFill="1" applyBorder="1" applyAlignment="1">
      <alignment horizontal="center" vertical="center" wrapText="1"/>
    </xf>
    <xf numFmtId="0" fontId="43" fillId="22" borderId="1" xfId="2" applyFont="1" applyFill="1" applyBorder="1" applyAlignment="1">
      <alignment horizontal="center" vertical="center" wrapText="1"/>
    </xf>
    <xf numFmtId="0" fontId="52" fillId="0" borderId="4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left" vertical="center" wrapText="1"/>
    </xf>
    <xf numFmtId="49" fontId="43" fillId="0" borderId="6" xfId="2" applyNumberFormat="1" applyFont="1" applyFill="1" applyBorder="1" applyAlignment="1">
      <alignment horizontal="left" vertical="center" wrapText="1"/>
    </xf>
    <xf numFmtId="49" fontId="43" fillId="22" borderId="1" xfId="2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2 2 2" xfId="3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FF6AA"/>
      <color rgb="FFFA8478"/>
      <color rgb="FFC309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335"/>
  <sheetViews>
    <sheetView topLeftCell="F7" zoomScale="95" zoomScaleNormal="95" workbookViewId="0">
      <selection activeCell="AE30" sqref="AE30"/>
    </sheetView>
  </sheetViews>
  <sheetFormatPr defaultRowHeight="15"/>
  <cols>
    <col min="1" max="1" width="8.85546875" style="262" customWidth="1"/>
    <col min="2" max="2" width="12.42578125" style="1" customWidth="1"/>
    <col min="3" max="3" width="11.7109375" style="1" customWidth="1"/>
    <col min="4" max="4" width="26.5703125" style="11" customWidth="1"/>
    <col min="5" max="5" width="20.7109375" style="1" customWidth="1"/>
    <col min="6" max="6" width="28" style="1" customWidth="1"/>
    <col min="7" max="7" width="16.42578125" style="1" customWidth="1"/>
    <col min="8" max="8" width="21.5703125" style="11" customWidth="1"/>
    <col min="9" max="9" width="13.7109375" style="1" customWidth="1"/>
    <col min="10" max="10" width="6.42578125" style="1" bestFit="1" customWidth="1"/>
    <col min="11" max="11" width="7.28515625" style="1" customWidth="1"/>
    <col min="12" max="12" width="13" style="1" customWidth="1"/>
    <col min="13" max="13" width="7.85546875" style="11" bestFit="1" customWidth="1"/>
    <col min="14" max="24" width="9.140625" style="1"/>
    <col min="25" max="25" width="12" style="1" bestFit="1" customWidth="1"/>
    <col min="26" max="36" width="9.140625" style="1"/>
    <col min="37" max="37" width="15.28515625" style="1" bestFit="1" customWidth="1"/>
    <col min="38" max="41" width="9.28515625" style="11" customWidth="1"/>
    <col min="42" max="16384" width="9.140625" style="1"/>
  </cols>
  <sheetData>
    <row r="1" spans="1:41" s="247" customFormat="1" ht="45">
      <c r="A1" s="259" t="s">
        <v>924</v>
      </c>
      <c r="B1" s="243" t="s">
        <v>0</v>
      </c>
      <c r="C1" s="244" t="s">
        <v>216</v>
      </c>
      <c r="D1" s="243" t="s">
        <v>663</v>
      </c>
      <c r="E1" s="244" t="s">
        <v>214</v>
      </c>
      <c r="F1" s="244" t="s">
        <v>223</v>
      </c>
      <c r="G1" s="244" t="s">
        <v>215</v>
      </c>
      <c r="H1" s="243" t="s">
        <v>224</v>
      </c>
      <c r="I1" s="245" t="s">
        <v>711</v>
      </c>
      <c r="J1" s="244" t="s">
        <v>55</v>
      </c>
      <c r="K1" s="244" t="s">
        <v>54</v>
      </c>
      <c r="L1" s="243" t="s">
        <v>230</v>
      </c>
      <c r="M1" s="244" t="s">
        <v>227</v>
      </c>
      <c r="N1" s="151">
        <v>1</v>
      </c>
      <c r="O1" s="151">
        <v>2</v>
      </c>
      <c r="P1" s="151">
        <v>3</v>
      </c>
      <c r="Q1" s="151">
        <v>4</v>
      </c>
      <c r="R1" s="151">
        <v>5</v>
      </c>
      <c r="S1" s="151">
        <v>6</v>
      </c>
      <c r="T1" s="151">
        <v>7</v>
      </c>
      <c r="U1" s="151">
        <v>8</v>
      </c>
      <c r="V1" s="151">
        <v>9</v>
      </c>
      <c r="W1" s="151">
        <v>10</v>
      </c>
      <c r="X1" s="151">
        <v>11</v>
      </c>
      <c r="Y1" s="151">
        <v>12</v>
      </c>
      <c r="Z1" s="151">
        <v>13</v>
      </c>
      <c r="AA1" s="151">
        <v>14</v>
      </c>
      <c r="AB1" s="151">
        <v>15</v>
      </c>
      <c r="AC1" s="151">
        <v>16</v>
      </c>
      <c r="AD1" s="151">
        <v>17</v>
      </c>
      <c r="AE1" s="151">
        <v>18</v>
      </c>
      <c r="AF1" s="151">
        <v>19</v>
      </c>
      <c r="AG1" s="151">
        <v>20</v>
      </c>
      <c r="AH1" s="151">
        <v>21</v>
      </c>
      <c r="AI1" s="151">
        <v>22</v>
      </c>
      <c r="AJ1" s="151">
        <v>23</v>
      </c>
      <c r="AK1" s="151">
        <v>24</v>
      </c>
      <c r="AL1" s="246" t="s">
        <v>665</v>
      </c>
      <c r="AM1" s="246" t="s">
        <v>666</v>
      </c>
      <c r="AN1" s="246" t="s">
        <v>920</v>
      </c>
      <c r="AO1" s="246" t="s">
        <v>923</v>
      </c>
    </row>
    <row r="2" spans="1:41" s="11" customFormat="1" ht="80.25" customHeight="1">
      <c r="A2" s="263" t="s">
        <v>664</v>
      </c>
      <c r="B2" s="252" t="s">
        <v>229</v>
      </c>
      <c r="C2" s="253" t="s">
        <v>228</v>
      </c>
      <c r="D2" s="254" t="s">
        <v>226</v>
      </c>
      <c r="E2" s="252" t="s">
        <v>222</v>
      </c>
      <c r="F2" s="252" t="s">
        <v>925</v>
      </c>
      <c r="G2" s="253" t="s">
        <v>228</v>
      </c>
      <c r="H2" s="254" t="s">
        <v>226</v>
      </c>
      <c r="I2" s="255" t="s">
        <v>217</v>
      </c>
      <c r="J2" s="255" t="s">
        <v>217</v>
      </c>
      <c r="K2" s="255" t="s">
        <v>217</v>
      </c>
      <c r="L2" s="255" t="s">
        <v>217</v>
      </c>
      <c r="M2" s="255" t="s">
        <v>226</v>
      </c>
      <c r="N2" s="150" t="s">
        <v>13</v>
      </c>
      <c r="O2" s="150" t="s">
        <v>19</v>
      </c>
      <c r="P2" s="150" t="s">
        <v>8</v>
      </c>
      <c r="Q2" s="150" t="s">
        <v>9</v>
      </c>
      <c r="R2" s="150" t="s">
        <v>49</v>
      </c>
      <c r="S2" s="150" t="s">
        <v>225</v>
      </c>
      <c r="T2" s="150" t="s">
        <v>47</v>
      </c>
      <c r="U2" s="150" t="s">
        <v>10</v>
      </c>
      <c r="V2" s="150" t="s">
        <v>119</v>
      </c>
      <c r="W2" s="150" t="s">
        <v>120</v>
      </c>
      <c r="X2" s="150" t="s">
        <v>5</v>
      </c>
      <c r="Y2" s="150" t="s">
        <v>20</v>
      </c>
      <c r="Z2" s="150" t="s">
        <v>21</v>
      </c>
      <c r="AA2" s="150" t="s">
        <v>11</v>
      </c>
      <c r="AB2" s="150" t="s">
        <v>51</v>
      </c>
      <c r="AC2" s="150" t="s">
        <v>12</v>
      </c>
      <c r="AD2" s="150" t="s">
        <v>4</v>
      </c>
      <c r="AE2" s="150" t="s">
        <v>16</v>
      </c>
      <c r="AF2" s="150" t="s">
        <v>6</v>
      </c>
      <c r="AG2" s="150" t="s">
        <v>15</v>
      </c>
      <c r="AH2" s="150" t="s">
        <v>14</v>
      </c>
      <c r="AI2" s="150" t="s">
        <v>7</v>
      </c>
      <c r="AJ2" s="150" t="s">
        <v>17</v>
      </c>
      <c r="AK2" s="150" t="s">
        <v>18</v>
      </c>
      <c r="AL2" s="248" t="s">
        <v>664</v>
      </c>
      <c r="AM2" s="248" t="s">
        <v>664</v>
      </c>
      <c r="AN2" s="248" t="s">
        <v>664</v>
      </c>
      <c r="AO2" s="248" t="s">
        <v>664</v>
      </c>
    </row>
    <row r="3" spans="1:41" s="148" customFormat="1">
      <c r="A3" s="260">
        <v>0</v>
      </c>
      <c r="B3" s="249">
        <v>1</v>
      </c>
      <c r="C3" s="250">
        <v>2</v>
      </c>
      <c r="D3" s="249">
        <v>3</v>
      </c>
      <c r="E3" s="250">
        <v>4</v>
      </c>
      <c r="F3" s="250">
        <v>5</v>
      </c>
      <c r="G3" s="249">
        <v>6</v>
      </c>
      <c r="H3" s="250">
        <v>7</v>
      </c>
      <c r="I3" s="250">
        <v>8</v>
      </c>
      <c r="J3" s="249">
        <v>9</v>
      </c>
      <c r="K3" s="250">
        <v>10</v>
      </c>
      <c r="L3" s="250">
        <v>11</v>
      </c>
      <c r="M3" s="249">
        <v>12</v>
      </c>
      <c r="N3" s="250">
        <v>13</v>
      </c>
      <c r="O3" s="250">
        <v>14</v>
      </c>
      <c r="P3" s="249">
        <v>15</v>
      </c>
      <c r="Q3" s="250">
        <v>16</v>
      </c>
      <c r="R3" s="250">
        <v>17</v>
      </c>
      <c r="S3" s="249">
        <v>18</v>
      </c>
      <c r="T3" s="250">
        <v>19</v>
      </c>
      <c r="U3" s="250">
        <v>20</v>
      </c>
      <c r="V3" s="249">
        <v>21</v>
      </c>
      <c r="W3" s="250">
        <v>22</v>
      </c>
      <c r="X3" s="250">
        <v>23</v>
      </c>
      <c r="Y3" s="249">
        <v>24</v>
      </c>
      <c r="Z3" s="250">
        <v>25</v>
      </c>
      <c r="AA3" s="250">
        <v>26</v>
      </c>
      <c r="AB3" s="249">
        <v>27</v>
      </c>
      <c r="AC3" s="250">
        <v>28</v>
      </c>
      <c r="AD3" s="250">
        <v>29</v>
      </c>
      <c r="AE3" s="249">
        <v>30</v>
      </c>
      <c r="AF3" s="250">
        <v>31</v>
      </c>
      <c r="AG3" s="250">
        <v>32</v>
      </c>
      <c r="AH3" s="249">
        <v>33</v>
      </c>
      <c r="AI3" s="250">
        <v>34</v>
      </c>
      <c r="AJ3" s="250">
        <v>35</v>
      </c>
      <c r="AK3" s="249">
        <v>36</v>
      </c>
      <c r="AL3" s="251"/>
      <c r="AM3" s="251"/>
      <c r="AN3" s="251"/>
      <c r="AO3" s="251"/>
    </row>
    <row r="4" spans="1:41" ht="57.75" customHeight="1">
      <c r="A4" s="261" t="str">
        <f t="shared" ref="A4:A6" si="0">IF($AO4=$C4, "Код_ОО+МСУ_верно", "Требуется проверка кода ОО или МСУ, кроме 101, 102,103")</f>
        <v>Код_ОО+МСУ_верно</v>
      </c>
      <c r="B4" s="241">
        <v>1</v>
      </c>
      <c r="C4" s="242">
        <v>138</v>
      </c>
      <c r="D4" s="256" t="str">
        <f t="shared" ref="D4:D35" si="1">IFERROR(VLOOKUP(C4,msu,2,0),"")</f>
        <v>Торжокский район</v>
      </c>
      <c r="E4" s="234"/>
      <c r="F4" s="234" t="s">
        <v>976</v>
      </c>
      <c r="G4" s="242">
        <v>380015</v>
      </c>
      <c r="H4" s="257" t="str">
        <f t="shared" ref="H4:H35" si="2">IFERROR(VLOOKUP(G4,oo,2,0),"")</f>
        <v>МБОУ Тверецкая СОШ</v>
      </c>
      <c r="I4" s="234">
        <v>4</v>
      </c>
      <c r="J4" s="234"/>
      <c r="K4" s="234" t="s">
        <v>90</v>
      </c>
      <c r="L4" s="234"/>
      <c r="M4" s="308">
        <f>COUNTA(N4:AK4)</f>
        <v>1</v>
      </c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 t="s">
        <v>218</v>
      </c>
      <c r="AE4" s="234"/>
      <c r="AF4" s="234"/>
      <c r="AG4" s="234"/>
      <c r="AH4" s="234"/>
      <c r="AI4" s="234"/>
      <c r="AJ4" s="234"/>
      <c r="AK4" s="234"/>
      <c r="AL4" s="258" t="str">
        <f>IF($I4&lt;5,"нет",IF($I4&gt;9,"нет","да"))</f>
        <v>нет</v>
      </c>
      <c r="AM4" s="258" t="str">
        <f>IF($I4&lt;=9,"нет","да")</f>
        <v>нет</v>
      </c>
      <c r="AN4" s="258">
        <f>COUNTIF(N4:AK4,"призер")+COUNTIF(N4:AK4,"победитель")</f>
        <v>0</v>
      </c>
      <c r="AO4" s="258">
        <f>IF(LEN(G4)=5,LEFT(G4,1)+100,LEFT(G4,2)+100)</f>
        <v>138</v>
      </c>
    </row>
    <row r="5" spans="1:41" ht="30">
      <c r="A5" s="261" t="str">
        <f t="shared" si="0"/>
        <v>Код_ОО+МСУ_верно</v>
      </c>
      <c r="B5" s="241">
        <v>2</v>
      </c>
      <c r="C5" s="242">
        <v>138</v>
      </c>
      <c r="D5" s="256" t="str">
        <f t="shared" si="1"/>
        <v>Торжокский район</v>
      </c>
      <c r="E5" s="234"/>
      <c r="F5" s="234" t="s">
        <v>977</v>
      </c>
      <c r="G5" s="242">
        <v>380015</v>
      </c>
      <c r="H5" s="257" t="str">
        <f t="shared" si="2"/>
        <v>МБОУ Тверецкая СОШ</v>
      </c>
      <c r="I5" s="234">
        <v>4</v>
      </c>
      <c r="J5" s="234"/>
      <c r="K5" s="234" t="s">
        <v>90</v>
      </c>
      <c r="L5" s="234"/>
      <c r="M5" s="308">
        <f>COUNTA(N5:AK5)</f>
        <v>1</v>
      </c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 t="s">
        <v>218</v>
      </c>
      <c r="AE5" s="234"/>
      <c r="AF5" s="234"/>
      <c r="AG5" s="234"/>
      <c r="AH5" s="234"/>
      <c r="AI5" s="234"/>
      <c r="AJ5" s="234"/>
      <c r="AK5" s="234"/>
      <c r="AL5" s="258" t="str">
        <f t="shared" ref="AL5:AL68" si="3">IF($I5&lt;5,"нет",IF($I5&gt;9,"нет","да"))</f>
        <v>нет</v>
      </c>
      <c r="AM5" s="258" t="str">
        <f>IF($I5&lt;=9,"нет","да")</f>
        <v>нет</v>
      </c>
      <c r="AN5" s="258">
        <f t="shared" ref="AN5:AN68" si="4">COUNTIF(N5:AK5,"призер")+COUNTIF(N5:AK5,"победитель")</f>
        <v>0</v>
      </c>
      <c r="AO5" s="258">
        <f t="shared" ref="AO5:AO68" si="5">IF(LEN(G5)=5,LEFT(G5,1)+100,LEFT(G5,2)+100)</f>
        <v>138</v>
      </c>
    </row>
    <row r="6" spans="1:41" ht="27.75" customHeight="1">
      <c r="A6" s="261" t="str">
        <f t="shared" si="0"/>
        <v>Код_ОО+МСУ_верно</v>
      </c>
      <c r="B6" s="241">
        <v>3</v>
      </c>
      <c r="C6" s="242">
        <v>138</v>
      </c>
      <c r="D6" s="256" t="str">
        <f t="shared" si="1"/>
        <v>Торжокский район</v>
      </c>
      <c r="E6" s="234"/>
      <c r="F6" s="234" t="s">
        <v>979</v>
      </c>
      <c r="G6" s="242">
        <v>380015</v>
      </c>
      <c r="H6" s="257" t="str">
        <f t="shared" si="2"/>
        <v>МБОУ Тверецкая СОШ</v>
      </c>
      <c r="I6" s="234">
        <v>4</v>
      </c>
      <c r="J6" s="234"/>
      <c r="K6" s="234" t="s">
        <v>90</v>
      </c>
      <c r="L6" s="234"/>
      <c r="M6" s="308">
        <f t="shared" ref="M6:M69" si="6">COUNTA(N6:AK6)</f>
        <v>1</v>
      </c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 t="s">
        <v>218</v>
      </c>
      <c r="AE6" s="234"/>
      <c r="AF6" s="234"/>
      <c r="AG6" s="234"/>
      <c r="AH6" s="234"/>
      <c r="AI6" s="234"/>
      <c r="AJ6" s="234"/>
      <c r="AK6" s="234"/>
      <c r="AL6" s="258" t="str">
        <f t="shared" si="3"/>
        <v>нет</v>
      </c>
      <c r="AM6" s="258" t="str">
        <f t="shared" ref="AM6:AM69" si="7">IF($I6&lt;=9,"нет","да")</f>
        <v>нет</v>
      </c>
      <c r="AN6" s="258">
        <f t="shared" si="4"/>
        <v>0</v>
      </c>
      <c r="AO6" s="258">
        <f t="shared" si="5"/>
        <v>138</v>
      </c>
    </row>
    <row r="7" spans="1:41" ht="30">
      <c r="A7" s="261" t="str">
        <f>IF($AO7=$C7, "Код_ОО+МСУ_верно", "Требуется проверка кода ОО или МСУ, кроме 101, 102,103")</f>
        <v>Код_ОО+МСУ_верно</v>
      </c>
      <c r="B7" s="241">
        <v>4</v>
      </c>
      <c r="C7" s="242">
        <v>138</v>
      </c>
      <c r="D7" s="256" t="str">
        <f t="shared" si="1"/>
        <v>Торжокский район</v>
      </c>
      <c r="E7" s="234"/>
      <c r="F7" s="241" t="s">
        <v>980</v>
      </c>
      <c r="G7" s="242">
        <v>380015</v>
      </c>
      <c r="H7" s="257" t="str">
        <f t="shared" si="2"/>
        <v>МБОУ Тверецкая СОШ</v>
      </c>
      <c r="I7" s="234">
        <v>4</v>
      </c>
      <c r="J7" s="234"/>
      <c r="K7" s="234" t="s">
        <v>90</v>
      </c>
      <c r="L7" s="234"/>
      <c r="M7" s="308">
        <f t="shared" si="6"/>
        <v>1</v>
      </c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 t="s">
        <v>218</v>
      </c>
      <c r="AE7" s="234"/>
      <c r="AF7" s="234"/>
      <c r="AG7" s="234"/>
      <c r="AH7" s="234"/>
      <c r="AI7" s="234"/>
      <c r="AJ7" s="234"/>
      <c r="AK7" s="234"/>
      <c r="AL7" s="258" t="str">
        <f t="shared" si="3"/>
        <v>нет</v>
      </c>
      <c r="AM7" s="258" t="str">
        <f t="shared" si="7"/>
        <v>нет</v>
      </c>
      <c r="AN7" s="258">
        <f t="shared" si="4"/>
        <v>0</v>
      </c>
      <c r="AO7" s="258">
        <f t="shared" si="5"/>
        <v>138</v>
      </c>
    </row>
    <row r="8" spans="1:41" ht="30">
      <c r="A8" s="261" t="str">
        <f t="shared" ref="A8:A71" si="8">IF($AO8=$C8, "Код_ОО+МСУ_верно", "Требуется проверка кода ОО или МСУ, кроме 101, 102,103")</f>
        <v>Код_ОО+МСУ_верно</v>
      </c>
      <c r="B8" s="241">
        <v>5</v>
      </c>
      <c r="C8" s="242">
        <v>138</v>
      </c>
      <c r="D8" s="256" t="str">
        <f t="shared" si="1"/>
        <v>Торжокский район</v>
      </c>
      <c r="E8" s="234"/>
      <c r="F8" s="234" t="s">
        <v>966</v>
      </c>
      <c r="G8" s="242">
        <v>380015</v>
      </c>
      <c r="H8" s="257" t="str">
        <f t="shared" si="2"/>
        <v>МБОУ Тверецкая СОШ</v>
      </c>
      <c r="I8" s="234">
        <v>5</v>
      </c>
      <c r="J8" s="234"/>
      <c r="K8" s="234" t="s">
        <v>90</v>
      </c>
      <c r="L8" s="234"/>
      <c r="M8" s="308">
        <f t="shared" si="6"/>
        <v>5</v>
      </c>
      <c r="N8" s="234"/>
      <c r="O8" s="234"/>
      <c r="P8" s="234"/>
      <c r="Q8" s="241" t="s">
        <v>220</v>
      </c>
      <c r="R8" s="234"/>
      <c r="S8" s="234"/>
      <c r="T8" s="234"/>
      <c r="U8" s="234"/>
      <c r="V8" s="234"/>
      <c r="W8" s="234"/>
      <c r="X8" s="234" t="s">
        <v>218</v>
      </c>
      <c r="Y8" s="234" t="s">
        <v>218</v>
      </c>
      <c r="Z8" s="234" t="s">
        <v>218</v>
      </c>
      <c r="AA8" s="234"/>
      <c r="AB8" s="234"/>
      <c r="AC8" s="234"/>
      <c r="AD8" s="234" t="s">
        <v>218</v>
      </c>
      <c r="AE8" s="234"/>
      <c r="AF8" s="234"/>
      <c r="AG8" s="234"/>
      <c r="AH8" s="234"/>
      <c r="AI8" s="234"/>
      <c r="AJ8" s="234"/>
      <c r="AK8" s="234"/>
      <c r="AL8" s="258" t="str">
        <f t="shared" si="3"/>
        <v>да</v>
      </c>
      <c r="AM8" s="258" t="str">
        <f t="shared" si="7"/>
        <v>нет</v>
      </c>
      <c r="AN8" s="258">
        <f t="shared" si="4"/>
        <v>1</v>
      </c>
      <c r="AO8" s="258">
        <f t="shared" si="5"/>
        <v>138</v>
      </c>
    </row>
    <row r="9" spans="1:41" ht="30">
      <c r="A9" s="261" t="str">
        <f t="shared" si="8"/>
        <v>Код_ОО+МСУ_верно</v>
      </c>
      <c r="B9" s="241">
        <v>6</v>
      </c>
      <c r="C9" s="242">
        <v>138</v>
      </c>
      <c r="D9" s="256" t="str">
        <f t="shared" si="1"/>
        <v>Торжокский район</v>
      </c>
      <c r="E9" s="234"/>
      <c r="F9" s="241" t="s">
        <v>967</v>
      </c>
      <c r="G9" s="242">
        <v>380015</v>
      </c>
      <c r="H9" s="257" t="str">
        <f t="shared" si="2"/>
        <v>МБОУ Тверецкая СОШ</v>
      </c>
      <c r="I9" s="234">
        <v>5</v>
      </c>
      <c r="J9" s="234"/>
      <c r="K9" s="234" t="s">
        <v>90</v>
      </c>
      <c r="L9" s="234"/>
      <c r="M9" s="308">
        <f t="shared" si="6"/>
        <v>5</v>
      </c>
      <c r="N9" s="234"/>
      <c r="O9" s="234"/>
      <c r="P9" s="234"/>
      <c r="Q9" s="234" t="s">
        <v>218</v>
      </c>
      <c r="R9" s="234"/>
      <c r="S9" s="234"/>
      <c r="T9" s="234"/>
      <c r="U9" s="234"/>
      <c r="V9" s="234"/>
      <c r="W9" s="234"/>
      <c r="X9" s="234" t="s">
        <v>218</v>
      </c>
      <c r="Y9" s="234" t="s">
        <v>218</v>
      </c>
      <c r="Z9" s="234" t="s">
        <v>218</v>
      </c>
      <c r="AA9" s="234"/>
      <c r="AB9" s="234"/>
      <c r="AC9" s="234"/>
      <c r="AD9" s="234" t="s">
        <v>218</v>
      </c>
      <c r="AE9" s="234"/>
      <c r="AF9" s="234"/>
      <c r="AG9" s="234"/>
      <c r="AH9" s="234"/>
      <c r="AI9" s="234"/>
      <c r="AJ9" s="234"/>
      <c r="AK9" s="234"/>
      <c r="AL9" s="258" t="str">
        <f t="shared" si="3"/>
        <v>да</v>
      </c>
      <c r="AM9" s="258" t="str">
        <f t="shared" si="7"/>
        <v>нет</v>
      </c>
      <c r="AN9" s="258">
        <f t="shared" si="4"/>
        <v>0</v>
      </c>
      <c r="AO9" s="258">
        <f t="shared" si="5"/>
        <v>138</v>
      </c>
    </row>
    <row r="10" spans="1:41" ht="34.5" customHeight="1">
      <c r="A10" s="261" t="str">
        <f t="shared" si="8"/>
        <v>Код_ОО+МСУ_верно</v>
      </c>
      <c r="B10" s="241">
        <v>7</v>
      </c>
      <c r="C10" s="242">
        <v>138</v>
      </c>
      <c r="D10" s="256" t="str">
        <f t="shared" si="1"/>
        <v>Торжокский район</v>
      </c>
      <c r="E10" s="234"/>
      <c r="F10" s="241" t="s">
        <v>969</v>
      </c>
      <c r="G10" s="242">
        <v>380015</v>
      </c>
      <c r="H10" s="257" t="str">
        <f t="shared" si="2"/>
        <v>МБОУ Тверецкая СОШ</v>
      </c>
      <c r="I10" s="234">
        <v>5</v>
      </c>
      <c r="J10" s="234"/>
      <c r="K10" s="234" t="s">
        <v>90</v>
      </c>
      <c r="L10" s="234"/>
      <c r="M10" s="308">
        <f t="shared" si="6"/>
        <v>5</v>
      </c>
      <c r="N10" s="234"/>
      <c r="O10" s="234"/>
      <c r="P10" s="234"/>
      <c r="Q10" s="241" t="s">
        <v>220</v>
      </c>
      <c r="R10" s="234"/>
      <c r="S10" s="234"/>
      <c r="T10" s="234"/>
      <c r="U10" s="234"/>
      <c r="V10" s="234"/>
      <c r="W10" s="234"/>
      <c r="X10" s="234" t="s">
        <v>218</v>
      </c>
      <c r="Y10" s="234" t="s">
        <v>218</v>
      </c>
      <c r="Z10" s="234" t="s">
        <v>218</v>
      </c>
      <c r="AA10" s="234"/>
      <c r="AB10" s="234"/>
      <c r="AC10" s="234"/>
      <c r="AD10" s="234" t="s">
        <v>218</v>
      </c>
      <c r="AE10" s="234"/>
      <c r="AF10" s="234"/>
      <c r="AG10" s="234"/>
      <c r="AH10" s="234"/>
      <c r="AI10" s="234"/>
      <c r="AJ10" s="234"/>
      <c r="AK10" s="234"/>
      <c r="AL10" s="258" t="str">
        <f t="shared" si="3"/>
        <v>да</v>
      </c>
      <c r="AM10" s="258" t="str">
        <f t="shared" si="7"/>
        <v>нет</v>
      </c>
      <c r="AN10" s="258">
        <f t="shared" si="4"/>
        <v>1</v>
      </c>
      <c r="AO10" s="258">
        <f t="shared" si="5"/>
        <v>138</v>
      </c>
    </row>
    <row r="11" spans="1:41" ht="30">
      <c r="A11" s="261" t="str">
        <f t="shared" si="8"/>
        <v>Код_ОО+МСУ_верно</v>
      </c>
      <c r="B11" s="241">
        <v>8</v>
      </c>
      <c r="C11" s="242">
        <v>138</v>
      </c>
      <c r="D11" s="256" t="str">
        <f t="shared" si="1"/>
        <v>Торжокский район</v>
      </c>
      <c r="E11" s="234"/>
      <c r="F11" s="241" t="s">
        <v>981</v>
      </c>
      <c r="G11" s="242">
        <v>380015</v>
      </c>
      <c r="H11" s="257" t="str">
        <f t="shared" si="2"/>
        <v>МБОУ Тверецкая СОШ</v>
      </c>
      <c r="I11" s="234">
        <v>6</v>
      </c>
      <c r="J11" s="234"/>
      <c r="K11" s="234" t="s">
        <v>90</v>
      </c>
      <c r="L11" s="234"/>
      <c r="M11" s="308">
        <f t="shared" si="6"/>
        <v>4</v>
      </c>
      <c r="N11" s="234"/>
      <c r="O11" s="234"/>
      <c r="P11" s="234"/>
      <c r="Q11" s="234" t="s">
        <v>218</v>
      </c>
      <c r="R11" s="234"/>
      <c r="S11" s="234"/>
      <c r="T11" s="234"/>
      <c r="U11" s="234" t="s">
        <v>218</v>
      </c>
      <c r="V11" s="234"/>
      <c r="W11" s="234"/>
      <c r="X11" s="234"/>
      <c r="Y11" s="234" t="s">
        <v>218</v>
      </c>
      <c r="Z11" s="234" t="s">
        <v>218</v>
      </c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58" t="str">
        <f t="shared" si="3"/>
        <v>да</v>
      </c>
      <c r="AM11" s="258" t="str">
        <f t="shared" si="7"/>
        <v>нет</v>
      </c>
      <c r="AN11" s="258">
        <f t="shared" si="4"/>
        <v>0</v>
      </c>
      <c r="AO11" s="258">
        <f t="shared" si="5"/>
        <v>138</v>
      </c>
    </row>
    <row r="12" spans="1:41" ht="30">
      <c r="A12" s="261" t="str">
        <f t="shared" si="8"/>
        <v>Код_ОО+МСУ_верно</v>
      </c>
      <c r="B12" s="241">
        <v>9</v>
      </c>
      <c r="C12" s="242">
        <v>138</v>
      </c>
      <c r="D12" s="256" t="str">
        <f t="shared" si="1"/>
        <v>Торжокский район</v>
      </c>
      <c r="E12" s="234"/>
      <c r="F12" s="234" t="s">
        <v>978</v>
      </c>
      <c r="G12" s="242">
        <v>380015</v>
      </c>
      <c r="H12" s="257" t="str">
        <f t="shared" si="2"/>
        <v>МБОУ Тверецкая СОШ</v>
      </c>
      <c r="I12" s="234">
        <v>6</v>
      </c>
      <c r="J12" s="234"/>
      <c r="K12" s="234" t="s">
        <v>90</v>
      </c>
      <c r="L12" s="234"/>
      <c r="M12" s="308">
        <f t="shared" si="6"/>
        <v>4</v>
      </c>
      <c r="N12" s="234"/>
      <c r="O12" s="234"/>
      <c r="P12" s="234"/>
      <c r="Q12" s="234" t="s">
        <v>218</v>
      </c>
      <c r="R12" s="234"/>
      <c r="S12" s="234"/>
      <c r="T12" s="234"/>
      <c r="U12" s="234" t="s">
        <v>218</v>
      </c>
      <c r="V12" s="234"/>
      <c r="W12" s="234"/>
      <c r="X12" s="234"/>
      <c r="Y12" s="234" t="s">
        <v>218</v>
      </c>
      <c r="Z12" s="234" t="s">
        <v>218</v>
      </c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58" t="str">
        <f t="shared" si="3"/>
        <v>да</v>
      </c>
      <c r="AM12" s="258" t="str">
        <f t="shared" si="7"/>
        <v>нет</v>
      </c>
      <c r="AN12" s="258">
        <f t="shared" si="4"/>
        <v>0</v>
      </c>
      <c r="AO12" s="258">
        <f t="shared" si="5"/>
        <v>138</v>
      </c>
    </row>
    <row r="13" spans="1:41" ht="30">
      <c r="A13" s="261" t="str">
        <f t="shared" si="8"/>
        <v>Код_ОО+МСУ_верно</v>
      </c>
      <c r="B13" s="241">
        <v>10</v>
      </c>
      <c r="C13" s="242">
        <v>138</v>
      </c>
      <c r="D13" s="256" t="str">
        <f t="shared" si="1"/>
        <v>Торжокский район</v>
      </c>
      <c r="E13" s="234"/>
      <c r="F13" s="241" t="s">
        <v>959</v>
      </c>
      <c r="G13" s="242">
        <v>380015</v>
      </c>
      <c r="H13" s="257" t="str">
        <f t="shared" si="2"/>
        <v>МБОУ Тверецкая СОШ</v>
      </c>
      <c r="I13" s="234">
        <v>7</v>
      </c>
      <c r="J13" s="234"/>
      <c r="K13" s="234" t="s">
        <v>90</v>
      </c>
      <c r="L13" s="234"/>
      <c r="M13" s="308">
        <f t="shared" si="6"/>
        <v>6</v>
      </c>
      <c r="N13" s="234"/>
      <c r="O13" s="234"/>
      <c r="P13" s="234"/>
      <c r="Q13" s="234" t="s">
        <v>218</v>
      </c>
      <c r="R13" s="234"/>
      <c r="S13" s="234"/>
      <c r="T13" s="234"/>
      <c r="U13" s="234" t="s">
        <v>218</v>
      </c>
      <c r="V13" s="234"/>
      <c r="W13" s="234"/>
      <c r="X13" s="234" t="s">
        <v>218</v>
      </c>
      <c r="Y13" s="234" t="s">
        <v>218</v>
      </c>
      <c r="Z13" s="234" t="s">
        <v>218</v>
      </c>
      <c r="AA13" s="234"/>
      <c r="AB13" s="234"/>
      <c r="AC13" s="234"/>
      <c r="AD13" s="234" t="s">
        <v>218</v>
      </c>
      <c r="AE13" s="234"/>
      <c r="AF13" s="234"/>
      <c r="AG13" s="234"/>
      <c r="AH13" s="234"/>
      <c r="AI13" s="234"/>
      <c r="AJ13" s="234"/>
      <c r="AK13" s="234"/>
      <c r="AL13" s="258" t="str">
        <f t="shared" si="3"/>
        <v>да</v>
      </c>
      <c r="AM13" s="258" t="str">
        <f t="shared" si="7"/>
        <v>нет</v>
      </c>
      <c r="AN13" s="258">
        <f t="shared" si="4"/>
        <v>0</v>
      </c>
      <c r="AO13" s="258">
        <f t="shared" si="5"/>
        <v>138</v>
      </c>
    </row>
    <row r="14" spans="1:41" ht="30">
      <c r="A14" s="261" t="str">
        <f t="shared" si="8"/>
        <v>Код_ОО+МСУ_верно</v>
      </c>
      <c r="B14" s="241">
        <v>11</v>
      </c>
      <c r="C14" s="242">
        <v>138</v>
      </c>
      <c r="D14" s="256" t="str">
        <f t="shared" si="1"/>
        <v>Торжокский район</v>
      </c>
      <c r="E14" s="234"/>
      <c r="F14" s="241" t="s">
        <v>960</v>
      </c>
      <c r="G14" s="242">
        <v>380015</v>
      </c>
      <c r="H14" s="257" t="str">
        <f t="shared" si="2"/>
        <v>МБОУ Тверецкая СОШ</v>
      </c>
      <c r="I14" s="234">
        <v>7</v>
      </c>
      <c r="J14" s="234"/>
      <c r="K14" s="234" t="s">
        <v>90</v>
      </c>
      <c r="L14" s="234"/>
      <c r="M14" s="308">
        <f t="shared" si="6"/>
        <v>9</v>
      </c>
      <c r="N14" s="335"/>
      <c r="O14" s="335"/>
      <c r="P14" s="335" t="s">
        <v>220</v>
      </c>
      <c r="Q14" s="335" t="s">
        <v>218</v>
      </c>
      <c r="R14" s="335"/>
      <c r="S14" s="335"/>
      <c r="T14" s="335"/>
      <c r="U14" s="335" t="s">
        <v>218</v>
      </c>
      <c r="V14" s="335"/>
      <c r="W14" s="335"/>
      <c r="X14" s="335" t="s">
        <v>218</v>
      </c>
      <c r="Y14" s="335" t="s">
        <v>218</v>
      </c>
      <c r="Z14" s="335" t="s">
        <v>218</v>
      </c>
      <c r="AA14" s="335" t="s">
        <v>218</v>
      </c>
      <c r="AB14" s="335"/>
      <c r="AC14" s="335"/>
      <c r="AD14" s="335" t="s">
        <v>218</v>
      </c>
      <c r="AE14" s="335" t="s">
        <v>218</v>
      </c>
      <c r="AF14" s="335"/>
      <c r="AG14" s="335"/>
      <c r="AH14" s="335"/>
      <c r="AI14" s="335"/>
      <c r="AJ14" s="335"/>
      <c r="AK14" s="335"/>
      <c r="AL14" s="258" t="str">
        <f t="shared" si="3"/>
        <v>да</v>
      </c>
      <c r="AM14" s="258" t="str">
        <f t="shared" si="7"/>
        <v>нет</v>
      </c>
      <c r="AN14" s="258">
        <f t="shared" si="4"/>
        <v>1</v>
      </c>
      <c r="AO14" s="258">
        <f t="shared" si="5"/>
        <v>138</v>
      </c>
    </row>
    <row r="15" spans="1:41" ht="30">
      <c r="A15" s="261" t="str">
        <f t="shared" si="8"/>
        <v>Код_ОО+МСУ_верно</v>
      </c>
      <c r="B15" s="241">
        <v>12</v>
      </c>
      <c r="C15" s="242">
        <v>138</v>
      </c>
      <c r="D15" s="256" t="str">
        <f t="shared" si="1"/>
        <v>Торжокский район</v>
      </c>
      <c r="E15" s="234"/>
      <c r="F15" s="241" t="s">
        <v>961</v>
      </c>
      <c r="G15" s="242">
        <v>380015</v>
      </c>
      <c r="H15" s="257" t="str">
        <f t="shared" si="2"/>
        <v>МБОУ Тверецкая СОШ</v>
      </c>
      <c r="I15" s="234">
        <v>7</v>
      </c>
      <c r="J15" s="234"/>
      <c r="K15" s="234" t="s">
        <v>90</v>
      </c>
      <c r="L15" s="234"/>
      <c r="M15" s="308">
        <f t="shared" si="6"/>
        <v>9</v>
      </c>
      <c r="N15" s="234"/>
      <c r="O15" s="234"/>
      <c r="P15" s="234" t="s">
        <v>218</v>
      </c>
      <c r="Q15" s="234" t="s">
        <v>218</v>
      </c>
      <c r="R15" s="234"/>
      <c r="S15" s="234"/>
      <c r="T15" s="234"/>
      <c r="U15" s="234" t="s">
        <v>218</v>
      </c>
      <c r="V15" s="234"/>
      <c r="W15" s="234"/>
      <c r="X15" s="234" t="s">
        <v>218</v>
      </c>
      <c r="Y15" s="234" t="s">
        <v>218</v>
      </c>
      <c r="Z15" s="234" t="s">
        <v>218</v>
      </c>
      <c r="AA15" s="234" t="s">
        <v>218</v>
      </c>
      <c r="AB15" s="234"/>
      <c r="AC15" s="234"/>
      <c r="AD15" s="234" t="s">
        <v>218</v>
      </c>
      <c r="AE15" s="234" t="s">
        <v>218</v>
      </c>
      <c r="AF15" s="234"/>
      <c r="AG15" s="234"/>
      <c r="AH15" s="234"/>
      <c r="AI15" s="234"/>
      <c r="AJ15" s="234"/>
      <c r="AK15" s="234"/>
      <c r="AL15" s="258" t="str">
        <f t="shared" si="3"/>
        <v>да</v>
      </c>
      <c r="AM15" s="258" t="str">
        <f t="shared" si="7"/>
        <v>нет</v>
      </c>
      <c r="AN15" s="258">
        <f t="shared" si="4"/>
        <v>0</v>
      </c>
      <c r="AO15" s="258">
        <f t="shared" si="5"/>
        <v>138</v>
      </c>
    </row>
    <row r="16" spans="1:41" ht="30">
      <c r="A16" s="261" t="str">
        <f t="shared" si="8"/>
        <v>Код_ОО+МСУ_верно</v>
      </c>
      <c r="B16" s="241">
        <v>13</v>
      </c>
      <c r="C16" s="242">
        <v>138</v>
      </c>
      <c r="D16" s="256" t="str">
        <f t="shared" si="1"/>
        <v>Торжокский район</v>
      </c>
      <c r="E16" s="234"/>
      <c r="F16" s="241" t="s">
        <v>962</v>
      </c>
      <c r="G16" s="242">
        <v>380015</v>
      </c>
      <c r="H16" s="257" t="str">
        <f t="shared" si="2"/>
        <v>МБОУ Тверецкая СОШ</v>
      </c>
      <c r="I16" s="234">
        <v>7</v>
      </c>
      <c r="J16" s="234"/>
      <c r="K16" s="234" t="s">
        <v>90</v>
      </c>
      <c r="L16" s="234"/>
      <c r="M16" s="308">
        <f t="shared" si="6"/>
        <v>7</v>
      </c>
      <c r="N16" s="234"/>
      <c r="O16" s="234"/>
      <c r="P16" s="234"/>
      <c r="Q16" s="234" t="s">
        <v>218</v>
      </c>
      <c r="R16" s="234"/>
      <c r="S16" s="234"/>
      <c r="T16" s="234"/>
      <c r="U16" s="234" t="s">
        <v>218</v>
      </c>
      <c r="V16" s="234"/>
      <c r="W16" s="234"/>
      <c r="X16" s="234" t="s">
        <v>218</v>
      </c>
      <c r="Y16" s="234" t="s">
        <v>218</v>
      </c>
      <c r="Z16" s="234" t="s">
        <v>218</v>
      </c>
      <c r="AA16" s="234" t="s">
        <v>218</v>
      </c>
      <c r="AB16" s="234"/>
      <c r="AC16" s="234"/>
      <c r="AD16" s="234" t="s">
        <v>218</v>
      </c>
      <c r="AE16" s="234"/>
      <c r="AF16" s="234"/>
      <c r="AG16" s="234"/>
      <c r="AH16" s="234"/>
      <c r="AI16" s="234"/>
      <c r="AJ16" s="234"/>
      <c r="AK16" s="234"/>
      <c r="AL16" s="258" t="str">
        <f t="shared" si="3"/>
        <v>да</v>
      </c>
      <c r="AM16" s="258" t="str">
        <f t="shared" si="7"/>
        <v>нет</v>
      </c>
      <c r="AN16" s="258">
        <f t="shared" si="4"/>
        <v>0</v>
      </c>
      <c r="AO16" s="258">
        <f t="shared" si="5"/>
        <v>138</v>
      </c>
    </row>
    <row r="17" spans="1:41" ht="30">
      <c r="A17" s="261" t="str">
        <f t="shared" si="8"/>
        <v>Код_ОО+МСУ_верно</v>
      </c>
      <c r="B17" s="241">
        <v>14</v>
      </c>
      <c r="C17" s="242">
        <v>138</v>
      </c>
      <c r="D17" s="256" t="str">
        <f t="shared" si="1"/>
        <v>Торжокский район</v>
      </c>
      <c r="E17" s="234"/>
      <c r="F17" s="241" t="s">
        <v>968</v>
      </c>
      <c r="G17" s="242">
        <v>380015</v>
      </c>
      <c r="H17" s="257" t="str">
        <f t="shared" si="2"/>
        <v>МБОУ Тверецкая СОШ</v>
      </c>
      <c r="I17" s="234">
        <v>7</v>
      </c>
      <c r="J17" s="234"/>
      <c r="K17" s="234" t="s">
        <v>90</v>
      </c>
      <c r="L17" s="234"/>
      <c r="M17" s="308">
        <f t="shared" si="6"/>
        <v>8</v>
      </c>
      <c r="N17" s="234"/>
      <c r="O17" s="234"/>
      <c r="P17" s="234" t="s">
        <v>218</v>
      </c>
      <c r="Q17" s="234" t="s">
        <v>218</v>
      </c>
      <c r="R17" s="234"/>
      <c r="S17" s="234"/>
      <c r="T17" s="234"/>
      <c r="U17" s="234" t="s">
        <v>218</v>
      </c>
      <c r="V17" s="234"/>
      <c r="W17" s="234"/>
      <c r="X17" s="234" t="s">
        <v>218</v>
      </c>
      <c r="Y17" s="234" t="s">
        <v>218</v>
      </c>
      <c r="Z17" s="234" t="s">
        <v>218</v>
      </c>
      <c r="AA17" s="234" t="s">
        <v>218</v>
      </c>
      <c r="AB17" s="234"/>
      <c r="AC17" s="234"/>
      <c r="AD17" s="234" t="s">
        <v>218</v>
      </c>
      <c r="AE17" s="234"/>
      <c r="AF17" s="234"/>
      <c r="AG17" s="234"/>
      <c r="AH17" s="234"/>
      <c r="AI17" s="234"/>
      <c r="AJ17" s="234"/>
      <c r="AK17" s="234"/>
      <c r="AL17" s="258" t="str">
        <f t="shared" si="3"/>
        <v>да</v>
      </c>
      <c r="AM17" s="258" t="str">
        <f t="shared" si="7"/>
        <v>нет</v>
      </c>
      <c r="AN17" s="258">
        <f t="shared" si="4"/>
        <v>0</v>
      </c>
      <c r="AO17" s="258">
        <f t="shared" si="5"/>
        <v>138</v>
      </c>
    </row>
    <row r="18" spans="1:41" ht="30">
      <c r="A18" s="261" t="str">
        <f t="shared" si="8"/>
        <v>Код_ОО+МСУ_верно</v>
      </c>
      <c r="B18" s="241">
        <v>15</v>
      </c>
      <c r="C18" s="242">
        <v>138</v>
      </c>
      <c r="D18" s="256" t="str">
        <f t="shared" si="1"/>
        <v>Торжокский район</v>
      </c>
      <c r="E18" s="234"/>
      <c r="F18" s="241" t="s">
        <v>970</v>
      </c>
      <c r="G18" s="242">
        <v>380015</v>
      </c>
      <c r="H18" s="257" t="str">
        <f t="shared" si="2"/>
        <v>МБОУ Тверецкая СОШ</v>
      </c>
      <c r="I18" s="234">
        <v>8</v>
      </c>
      <c r="J18" s="234"/>
      <c r="K18" s="234" t="s">
        <v>90</v>
      </c>
      <c r="L18" s="234"/>
      <c r="M18" s="308">
        <f t="shared" si="6"/>
        <v>10</v>
      </c>
      <c r="N18" s="234"/>
      <c r="O18" s="234"/>
      <c r="P18" s="234" t="s">
        <v>218</v>
      </c>
      <c r="Q18" s="234"/>
      <c r="R18" s="234"/>
      <c r="S18" s="234"/>
      <c r="T18" s="234"/>
      <c r="U18" s="234" t="s">
        <v>218</v>
      </c>
      <c r="V18" s="234"/>
      <c r="W18" s="234"/>
      <c r="X18" s="234" t="s">
        <v>218</v>
      </c>
      <c r="Y18" s="234"/>
      <c r="Z18" s="234" t="s">
        <v>218</v>
      </c>
      <c r="AA18" s="234" t="s">
        <v>218</v>
      </c>
      <c r="AB18" s="234" t="s">
        <v>219</v>
      </c>
      <c r="AC18" s="234"/>
      <c r="AD18" s="234" t="s">
        <v>218</v>
      </c>
      <c r="AE18" s="234" t="s">
        <v>218</v>
      </c>
      <c r="AF18" s="234" t="s">
        <v>218</v>
      </c>
      <c r="AG18" s="234"/>
      <c r="AH18" s="234"/>
      <c r="AI18" s="234" t="s">
        <v>218</v>
      </c>
      <c r="AJ18" s="234"/>
      <c r="AK18" s="234"/>
      <c r="AL18" s="258" t="str">
        <f t="shared" si="3"/>
        <v>да</v>
      </c>
      <c r="AM18" s="258" t="str">
        <f t="shared" si="7"/>
        <v>нет</v>
      </c>
      <c r="AN18" s="258">
        <f t="shared" si="4"/>
        <v>1</v>
      </c>
      <c r="AO18" s="258">
        <f t="shared" si="5"/>
        <v>138</v>
      </c>
    </row>
    <row r="19" spans="1:41" ht="30">
      <c r="A19" s="261" t="str">
        <f t="shared" si="8"/>
        <v>Код_ОО+МСУ_верно</v>
      </c>
      <c r="B19" s="241">
        <v>16</v>
      </c>
      <c r="C19" s="242">
        <v>138</v>
      </c>
      <c r="D19" s="256" t="str">
        <f t="shared" si="1"/>
        <v>Торжокский район</v>
      </c>
      <c r="E19" s="234"/>
      <c r="F19" s="241" t="s">
        <v>971</v>
      </c>
      <c r="G19" s="242">
        <v>380015</v>
      </c>
      <c r="H19" s="257" t="str">
        <f t="shared" si="2"/>
        <v>МБОУ Тверецкая СОШ</v>
      </c>
      <c r="I19" s="234">
        <v>8</v>
      </c>
      <c r="J19" s="234"/>
      <c r="K19" s="234" t="s">
        <v>90</v>
      </c>
      <c r="L19" s="234"/>
      <c r="M19" s="308">
        <f t="shared" si="6"/>
        <v>2</v>
      </c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41" t="s">
        <v>220</v>
      </c>
      <c r="Y19" s="234"/>
      <c r="Z19" s="234"/>
      <c r="AA19" s="234"/>
      <c r="AB19" s="234" t="s">
        <v>219</v>
      </c>
      <c r="AC19" s="234"/>
      <c r="AD19" s="234"/>
      <c r="AE19" s="234"/>
      <c r="AF19" s="234"/>
      <c r="AG19" s="234"/>
      <c r="AH19" s="234"/>
      <c r="AI19" s="234"/>
      <c r="AJ19" s="234"/>
      <c r="AK19" s="234"/>
      <c r="AL19" s="258" t="str">
        <f t="shared" si="3"/>
        <v>да</v>
      </c>
      <c r="AM19" s="258" t="str">
        <f t="shared" si="7"/>
        <v>нет</v>
      </c>
      <c r="AN19" s="258">
        <f t="shared" si="4"/>
        <v>2</v>
      </c>
      <c r="AO19" s="258">
        <f t="shared" si="5"/>
        <v>138</v>
      </c>
    </row>
    <row r="20" spans="1:41" ht="30">
      <c r="A20" s="261" t="str">
        <f t="shared" si="8"/>
        <v>Код_ОО+МСУ_верно</v>
      </c>
      <c r="B20" s="241">
        <v>17</v>
      </c>
      <c r="C20" s="242">
        <v>138</v>
      </c>
      <c r="D20" s="256" t="str">
        <f t="shared" si="1"/>
        <v>Торжокский район</v>
      </c>
      <c r="E20" s="234"/>
      <c r="F20" s="241" t="s">
        <v>972</v>
      </c>
      <c r="G20" s="242">
        <v>380015</v>
      </c>
      <c r="H20" s="257" t="str">
        <f t="shared" si="2"/>
        <v>МБОУ Тверецкая СОШ</v>
      </c>
      <c r="I20" s="234">
        <v>8</v>
      </c>
      <c r="J20" s="234"/>
      <c r="K20" s="234" t="s">
        <v>90</v>
      </c>
      <c r="L20" s="234"/>
      <c r="M20" s="308">
        <f t="shared" si="6"/>
        <v>6</v>
      </c>
      <c r="N20" s="234"/>
      <c r="O20" s="234"/>
      <c r="P20" s="234"/>
      <c r="Q20" s="234"/>
      <c r="R20" s="234" t="s">
        <v>218</v>
      </c>
      <c r="S20" s="234"/>
      <c r="T20" s="234"/>
      <c r="U20" s="234" t="s">
        <v>218</v>
      </c>
      <c r="V20" s="234"/>
      <c r="W20" s="234"/>
      <c r="X20" s="234" t="s">
        <v>219</v>
      </c>
      <c r="Y20" s="234"/>
      <c r="Z20" s="234"/>
      <c r="AA20" s="234" t="s">
        <v>218</v>
      </c>
      <c r="AB20" s="234" t="s">
        <v>219</v>
      </c>
      <c r="AC20" s="234"/>
      <c r="AD20" s="234"/>
      <c r="AE20" s="234"/>
      <c r="AF20" s="234"/>
      <c r="AG20" s="234"/>
      <c r="AH20" s="234"/>
      <c r="AI20" s="234" t="s">
        <v>218</v>
      </c>
      <c r="AJ20" s="234"/>
      <c r="AK20" s="234"/>
      <c r="AL20" s="258" t="str">
        <f t="shared" si="3"/>
        <v>да</v>
      </c>
      <c r="AM20" s="258" t="str">
        <f t="shared" si="7"/>
        <v>нет</v>
      </c>
      <c r="AN20" s="258">
        <f t="shared" si="4"/>
        <v>2</v>
      </c>
      <c r="AO20" s="258">
        <f t="shared" si="5"/>
        <v>138</v>
      </c>
    </row>
    <row r="21" spans="1:41" ht="30">
      <c r="A21" s="261" t="str">
        <f t="shared" si="8"/>
        <v>Код_ОО+МСУ_верно</v>
      </c>
      <c r="B21" s="241">
        <v>18</v>
      </c>
      <c r="C21" s="242">
        <v>138</v>
      </c>
      <c r="D21" s="256" t="str">
        <f t="shared" si="1"/>
        <v>Торжокский район</v>
      </c>
      <c r="E21" s="234"/>
      <c r="F21" s="234" t="s">
        <v>963</v>
      </c>
      <c r="G21" s="242">
        <v>380015</v>
      </c>
      <c r="H21" s="257" t="str">
        <f t="shared" si="2"/>
        <v>МБОУ Тверецкая СОШ</v>
      </c>
      <c r="I21" s="234">
        <v>8</v>
      </c>
      <c r="J21" s="234"/>
      <c r="K21" s="234" t="s">
        <v>90</v>
      </c>
      <c r="L21" s="234"/>
      <c r="M21" s="308">
        <f t="shared" si="6"/>
        <v>11</v>
      </c>
      <c r="N21" s="234"/>
      <c r="O21" s="234"/>
      <c r="P21" s="234" t="s">
        <v>218</v>
      </c>
      <c r="Q21" s="234" t="s">
        <v>218</v>
      </c>
      <c r="R21" s="234"/>
      <c r="S21" s="234"/>
      <c r="T21" s="234"/>
      <c r="U21" s="234" t="s">
        <v>218</v>
      </c>
      <c r="V21" s="234"/>
      <c r="W21" s="234"/>
      <c r="X21" s="234" t="s">
        <v>218</v>
      </c>
      <c r="Y21" s="234" t="s">
        <v>218</v>
      </c>
      <c r="Z21" s="234" t="s">
        <v>218</v>
      </c>
      <c r="AA21" s="234"/>
      <c r="AB21" s="234" t="s">
        <v>219</v>
      </c>
      <c r="AC21" s="234"/>
      <c r="AD21" s="234" t="s">
        <v>218</v>
      </c>
      <c r="AE21" s="234" t="s">
        <v>218</v>
      </c>
      <c r="AF21" s="234"/>
      <c r="AG21" s="234" t="s">
        <v>218</v>
      </c>
      <c r="AH21" s="234"/>
      <c r="AI21" s="234" t="s">
        <v>218</v>
      </c>
      <c r="AJ21" s="234"/>
      <c r="AK21" s="234"/>
      <c r="AL21" s="258" t="str">
        <f t="shared" si="3"/>
        <v>да</v>
      </c>
      <c r="AM21" s="258" t="str">
        <f t="shared" si="7"/>
        <v>нет</v>
      </c>
      <c r="AN21" s="258">
        <f t="shared" si="4"/>
        <v>1</v>
      </c>
      <c r="AO21" s="258">
        <f t="shared" si="5"/>
        <v>138</v>
      </c>
    </row>
    <row r="22" spans="1:41" ht="30">
      <c r="A22" s="261" t="str">
        <f t="shared" si="8"/>
        <v>Код_ОО+МСУ_верно</v>
      </c>
      <c r="B22" s="241">
        <v>19</v>
      </c>
      <c r="C22" s="242">
        <v>138</v>
      </c>
      <c r="D22" s="256" t="str">
        <f t="shared" si="1"/>
        <v>Торжокский район</v>
      </c>
      <c r="E22" s="234"/>
      <c r="F22" s="241" t="s">
        <v>973</v>
      </c>
      <c r="G22" s="242">
        <v>380015</v>
      </c>
      <c r="H22" s="257" t="str">
        <f t="shared" si="2"/>
        <v>МБОУ Тверецкая СОШ</v>
      </c>
      <c r="I22" s="234">
        <v>8</v>
      </c>
      <c r="J22" s="234"/>
      <c r="K22" s="234" t="s">
        <v>90</v>
      </c>
      <c r="L22" s="234"/>
      <c r="M22" s="308">
        <f t="shared" si="6"/>
        <v>10</v>
      </c>
      <c r="N22" s="234"/>
      <c r="O22" s="234"/>
      <c r="P22" s="234" t="s">
        <v>218</v>
      </c>
      <c r="Q22" s="234" t="s">
        <v>218</v>
      </c>
      <c r="R22" s="234" t="s">
        <v>218</v>
      </c>
      <c r="S22" s="234"/>
      <c r="T22" s="234"/>
      <c r="U22" s="234" t="s">
        <v>218</v>
      </c>
      <c r="V22" s="234"/>
      <c r="W22" s="234"/>
      <c r="X22" s="234" t="s">
        <v>218</v>
      </c>
      <c r="Y22" s="234" t="s">
        <v>218</v>
      </c>
      <c r="Z22" s="234"/>
      <c r="AA22" s="234" t="s">
        <v>218</v>
      </c>
      <c r="AB22" s="234" t="s">
        <v>219</v>
      </c>
      <c r="AC22" s="234"/>
      <c r="AD22" s="234"/>
      <c r="AE22" s="234"/>
      <c r="AF22" s="234" t="s">
        <v>218</v>
      </c>
      <c r="AG22" s="234"/>
      <c r="AH22" s="234"/>
      <c r="AI22" s="234" t="s">
        <v>218</v>
      </c>
      <c r="AJ22" s="234"/>
      <c r="AK22" s="234"/>
      <c r="AL22" s="258" t="str">
        <f t="shared" si="3"/>
        <v>да</v>
      </c>
      <c r="AM22" s="258" t="str">
        <f t="shared" si="7"/>
        <v>нет</v>
      </c>
      <c r="AN22" s="258">
        <f t="shared" si="4"/>
        <v>1</v>
      </c>
      <c r="AO22" s="258">
        <f t="shared" si="5"/>
        <v>138</v>
      </c>
    </row>
    <row r="23" spans="1:41" ht="30">
      <c r="A23" s="261" t="str">
        <f t="shared" si="8"/>
        <v>Код_ОО+МСУ_верно</v>
      </c>
      <c r="B23" s="241">
        <v>20</v>
      </c>
      <c r="C23" s="242">
        <v>138</v>
      </c>
      <c r="D23" s="256" t="str">
        <f t="shared" si="1"/>
        <v>Торжокский район</v>
      </c>
      <c r="E23" s="234"/>
      <c r="F23" s="234" t="s">
        <v>964</v>
      </c>
      <c r="G23" s="242">
        <v>380015</v>
      </c>
      <c r="H23" s="257" t="str">
        <f t="shared" si="2"/>
        <v>МБОУ Тверецкая СОШ</v>
      </c>
      <c r="I23" s="234">
        <v>8</v>
      </c>
      <c r="J23" s="234"/>
      <c r="K23" s="234" t="s">
        <v>90</v>
      </c>
      <c r="L23" s="234"/>
      <c r="M23" s="308">
        <f t="shared" si="6"/>
        <v>8</v>
      </c>
      <c r="N23" s="234"/>
      <c r="O23" s="234"/>
      <c r="P23" s="234" t="s">
        <v>218</v>
      </c>
      <c r="Q23" s="234" t="s">
        <v>218</v>
      </c>
      <c r="R23" s="234"/>
      <c r="S23" s="234"/>
      <c r="T23" s="234"/>
      <c r="U23" s="234" t="s">
        <v>218</v>
      </c>
      <c r="V23" s="234"/>
      <c r="W23" s="234"/>
      <c r="X23" s="234" t="s">
        <v>218</v>
      </c>
      <c r="Y23" s="234"/>
      <c r="Z23" s="234"/>
      <c r="AA23" s="234" t="s">
        <v>218</v>
      </c>
      <c r="AB23" s="241" t="s">
        <v>220</v>
      </c>
      <c r="AC23" s="234"/>
      <c r="AD23" s="234" t="s">
        <v>218</v>
      </c>
      <c r="AE23" s="234" t="s">
        <v>218</v>
      </c>
      <c r="AF23" s="234"/>
      <c r="AG23" s="234"/>
      <c r="AH23" s="234"/>
      <c r="AI23" s="234"/>
      <c r="AJ23" s="234"/>
      <c r="AK23" s="234"/>
      <c r="AL23" s="258" t="str">
        <f t="shared" si="3"/>
        <v>да</v>
      </c>
      <c r="AM23" s="258" t="str">
        <f t="shared" si="7"/>
        <v>нет</v>
      </c>
      <c r="AN23" s="258">
        <f t="shared" si="4"/>
        <v>1</v>
      </c>
      <c r="AO23" s="258">
        <f t="shared" si="5"/>
        <v>138</v>
      </c>
    </row>
    <row r="24" spans="1:41" ht="30">
      <c r="A24" s="261" t="str">
        <f t="shared" si="8"/>
        <v>Код_ОО+МСУ_верно</v>
      </c>
      <c r="B24" s="241">
        <v>21</v>
      </c>
      <c r="C24" s="242">
        <v>138</v>
      </c>
      <c r="D24" s="256" t="str">
        <f t="shared" si="1"/>
        <v>Торжокский район</v>
      </c>
      <c r="E24" s="234"/>
      <c r="F24" s="241" t="s">
        <v>965</v>
      </c>
      <c r="G24" s="242">
        <v>380015</v>
      </c>
      <c r="H24" s="257" t="str">
        <f t="shared" si="2"/>
        <v>МБОУ Тверецкая СОШ</v>
      </c>
      <c r="I24" s="234">
        <v>8</v>
      </c>
      <c r="J24" s="234"/>
      <c r="K24" s="234" t="s">
        <v>90</v>
      </c>
      <c r="L24" s="234"/>
      <c r="M24" s="308">
        <f t="shared" si="6"/>
        <v>11</v>
      </c>
      <c r="N24" s="234"/>
      <c r="O24" s="234"/>
      <c r="P24" s="234" t="s">
        <v>218</v>
      </c>
      <c r="Q24" s="234" t="s">
        <v>218</v>
      </c>
      <c r="R24" s="234" t="s">
        <v>218</v>
      </c>
      <c r="S24" s="234"/>
      <c r="T24" s="234"/>
      <c r="U24" s="234" t="s">
        <v>218</v>
      </c>
      <c r="V24" s="234"/>
      <c r="W24" s="234"/>
      <c r="X24" s="234" t="s">
        <v>218</v>
      </c>
      <c r="Y24" s="234"/>
      <c r="Z24" s="234"/>
      <c r="AA24" s="234" t="s">
        <v>218</v>
      </c>
      <c r="AB24" s="234"/>
      <c r="AC24" s="234"/>
      <c r="AD24" s="234" t="s">
        <v>218</v>
      </c>
      <c r="AE24" s="234" t="s">
        <v>218</v>
      </c>
      <c r="AF24" s="234" t="s">
        <v>218</v>
      </c>
      <c r="AG24" s="234" t="s">
        <v>218</v>
      </c>
      <c r="AH24" s="234"/>
      <c r="AI24" s="234" t="s">
        <v>218</v>
      </c>
      <c r="AJ24" s="234"/>
      <c r="AK24" s="234"/>
      <c r="AL24" s="258" t="str">
        <f t="shared" si="3"/>
        <v>да</v>
      </c>
      <c r="AM24" s="258" t="str">
        <f t="shared" si="7"/>
        <v>нет</v>
      </c>
      <c r="AN24" s="258">
        <f t="shared" si="4"/>
        <v>0</v>
      </c>
      <c r="AO24" s="258">
        <f t="shared" si="5"/>
        <v>138</v>
      </c>
    </row>
    <row r="25" spans="1:41" ht="30">
      <c r="A25" s="261" t="str">
        <f t="shared" si="8"/>
        <v>Код_ОО+МСУ_верно</v>
      </c>
      <c r="B25" s="241">
        <v>22</v>
      </c>
      <c r="C25" s="242">
        <v>138</v>
      </c>
      <c r="D25" s="256" t="str">
        <f t="shared" si="1"/>
        <v>Торжокский район</v>
      </c>
      <c r="E25" s="234"/>
      <c r="F25" s="234" t="s">
        <v>974</v>
      </c>
      <c r="G25" s="242">
        <v>380015</v>
      </c>
      <c r="H25" s="257" t="str">
        <f t="shared" si="2"/>
        <v>МБОУ Тверецкая СОШ</v>
      </c>
      <c r="I25" s="234">
        <v>9</v>
      </c>
      <c r="J25" s="234"/>
      <c r="K25" s="234" t="s">
        <v>90</v>
      </c>
      <c r="L25" s="234"/>
      <c r="M25" s="308">
        <f t="shared" si="6"/>
        <v>12</v>
      </c>
      <c r="N25" s="234"/>
      <c r="O25" s="234"/>
      <c r="P25" s="234" t="s">
        <v>218</v>
      </c>
      <c r="Q25" s="234" t="s">
        <v>218</v>
      </c>
      <c r="R25" s="234" t="s">
        <v>218</v>
      </c>
      <c r="S25" s="234"/>
      <c r="T25" s="234"/>
      <c r="U25" s="234" t="s">
        <v>218</v>
      </c>
      <c r="V25" s="234"/>
      <c r="W25" s="234"/>
      <c r="X25" s="234" t="s">
        <v>218</v>
      </c>
      <c r="Y25" s="234" t="s">
        <v>218</v>
      </c>
      <c r="Z25" s="234" t="s">
        <v>218</v>
      </c>
      <c r="AA25" s="234" t="s">
        <v>218</v>
      </c>
      <c r="AB25" s="234" t="s">
        <v>218</v>
      </c>
      <c r="AC25" s="234"/>
      <c r="AD25" s="234" t="s">
        <v>218</v>
      </c>
      <c r="AE25" s="234"/>
      <c r="AF25" s="234" t="s">
        <v>218</v>
      </c>
      <c r="AG25" s="234" t="s">
        <v>218</v>
      </c>
      <c r="AH25" s="234"/>
      <c r="AI25" s="234"/>
      <c r="AJ25" s="234"/>
      <c r="AK25" s="234"/>
      <c r="AL25" s="258" t="str">
        <f t="shared" si="3"/>
        <v>да</v>
      </c>
      <c r="AM25" s="258" t="str">
        <f t="shared" si="7"/>
        <v>нет</v>
      </c>
      <c r="AN25" s="258">
        <f t="shared" si="4"/>
        <v>0</v>
      </c>
      <c r="AO25" s="258">
        <f t="shared" si="5"/>
        <v>138</v>
      </c>
    </row>
    <row r="26" spans="1:41" ht="30">
      <c r="A26" s="261" t="str">
        <f t="shared" si="8"/>
        <v>Код_ОО+МСУ_верно</v>
      </c>
      <c r="B26" s="241">
        <v>23</v>
      </c>
      <c r="C26" s="242">
        <v>138</v>
      </c>
      <c r="D26" s="256" t="str">
        <f t="shared" si="1"/>
        <v>Торжокский район</v>
      </c>
      <c r="E26" s="234"/>
      <c r="F26" s="241" t="s">
        <v>975</v>
      </c>
      <c r="G26" s="242">
        <v>380015</v>
      </c>
      <c r="H26" s="257" t="str">
        <f t="shared" si="2"/>
        <v>МБОУ Тверецкая СОШ</v>
      </c>
      <c r="I26" s="234">
        <v>9</v>
      </c>
      <c r="J26" s="234"/>
      <c r="K26" s="234" t="s">
        <v>90</v>
      </c>
      <c r="L26" s="234"/>
      <c r="M26" s="308">
        <f t="shared" si="6"/>
        <v>12</v>
      </c>
      <c r="N26" s="234"/>
      <c r="O26" s="234"/>
      <c r="P26" s="234" t="s">
        <v>218</v>
      </c>
      <c r="Q26" s="234" t="s">
        <v>218</v>
      </c>
      <c r="R26" s="234" t="s">
        <v>218</v>
      </c>
      <c r="S26" s="234"/>
      <c r="T26" s="234"/>
      <c r="U26" s="234" t="s">
        <v>218</v>
      </c>
      <c r="V26" s="234"/>
      <c r="W26" s="234"/>
      <c r="X26" s="234" t="s">
        <v>218</v>
      </c>
      <c r="Y26" s="234" t="s">
        <v>218</v>
      </c>
      <c r="Z26" s="234" t="s">
        <v>218</v>
      </c>
      <c r="AA26" s="234"/>
      <c r="AB26" s="241" t="s">
        <v>220</v>
      </c>
      <c r="AC26" s="234"/>
      <c r="AD26" s="234" t="s">
        <v>218</v>
      </c>
      <c r="AE26" s="234"/>
      <c r="AF26" s="234" t="s">
        <v>218</v>
      </c>
      <c r="AG26" s="234" t="s">
        <v>218</v>
      </c>
      <c r="AH26" s="234"/>
      <c r="AI26" s="234" t="s">
        <v>218</v>
      </c>
      <c r="AJ26" s="234"/>
      <c r="AK26" s="234"/>
      <c r="AL26" s="258" t="str">
        <f t="shared" si="3"/>
        <v>да</v>
      </c>
      <c r="AM26" s="258" t="str">
        <f t="shared" si="7"/>
        <v>нет</v>
      </c>
      <c r="AN26" s="258">
        <f t="shared" si="4"/>
        <v>1</v>
      </c>
      <c r="AO26" s="258">
        <f t="shared" si="5"/>
        <v>138</v>
      </c>
    </row>
    <row r="27" spans="1:41">
      <c r="A27" s="261" t="e">
        <f t="shared" si="8"/>
        <v>#VALUE!</v>
      </c>
      <c r="B27" s="241">
        <v>24</v>
      </c>
      <c r="C27" s="242"/>
      <c r="D27" s="256" t="str">
        <f t="shared" si="1"/>
        <v/>
      </c>
      <c r="E27" s="234"/>
      <c r="F27" s="241"/>
      <c r="G27" s="242"/>
      <c r="H27" s="257" t="str">
        <f t="shared" si="2"/>
        <v/>
      </c>
      <c r="I27" s="234"/>
      <c r="J27" s="234"/>
      <c r="K27" s="234"/>
      <c r="L27" s="234"/>
      <c r="M27" s="308">
        <f t="shared" si="6"/>
        <v>0</v>
      </c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58" t="str">
        <f t="shared" si="3"/>
        <v>нет</v>
      </c>
      <c r="AM27" s="258" t="str">
        <f t="shared" si="7"/>
        <v>нет</v>
      </c>
      <c r="AN27" s="258">
        <f t="shared" si="4"/>
        <v>0</v>
      </c>
      <c r="AO27" s="258" t="e">
        <f t="shared" si="5"/>
        <v>#VALUE!</v>
      </c>
    </row>
    <row r="28" spans="1:41">
      <c r="A28" s="261" t="e">
        <f t="shared" si="8"/>
        <v>#VALUE!</v>
      </c>
      <c r="B28" s="241">
        <v>25</v>
      </c>
      <c r="C28" s="242"/>
      <c r="D28" s="256" t="str">
        <f t="shared" si="1"/>
        <v/>
      </c>
      <c r="E28" s="234"/>
      <c r="F28" s="241"/>
      <c r="G28" s="242"/>
      <c r="H28" s="257" t="str">
        <f t="shared" si="2"/>
        <v/>
      </c>
      <c r="I28" s="234"/>
      <c r="J28" s="234"/>
      <c r="K28" s="234"/>
      <c r="L28" s="234"/>
      <c r="M28" s="308">
        <f t="shared" si="6"/>
        <v>0</v>
      </c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58" t="str">
        <f t="shared" si="3"/>
        <v>нет</v>
      </c>
      <c r="AM28" s="258" t="str">
        <f t="shared" si="7"/>
        <v>нет</v>
      </c>
      <c r="AN28" s="258">
        <f t="shared" si="4"/>
        <v>0</v>
      </c>
      <c r="AO28" s="258" t="e">
        <f t="shared" si="5"/>
        <v>#VALUE!</v>
      </c>
    </row>
    <row r="29" spans="1:41">
      <c r="A29" s="261" t="e">
        <f t="shared" si="8"/>
        <v>#VALUE!</v>
      </c>
      <c r="B29" s="241">
        <v>26</v>
      </c>
      <c r="C29" s="242"/>
      <c r="D29" s="256" t="str">
        <f t="shared" si="1"/>
        <v/>
      </c>
      <c r="E29" s="234"/>
      <c r="F29" s="234"/>
      <c r="G29" s="242"/>
      <c r="H29" s="257" t="str">
        <f t="shared" si="2"/>
        <v/>
      </c>
      <c r="I29" s="234"/>
      <c r="J29" s="234"/>
      <c r="K29" s="234"/>
      <c r="L29" s="234"/>
      <c r="M29" s="308">
        <f t="shared" si="6"/>
        <v>0</v>
      </c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58" t="str">
        <f t="shared" si="3"/>
        <v>нет</v>
      </c>
      <c r="AM29" s="258" t="str">
        <f t="shared" si="7"/>
        <v>нет</v>
      </c>
      <c r="AN29" s="258">
        <f t="shared" si="4"/>
        <v>0</v>
      </c>
      <c r="AO29" s="258" t="e">
        <f t="shared" si="5"/>
        <v>#VALUE!</v>
      </c>
    </row>
    <row r="30" spans="1:41">
      <c r="A30" s="261" t="e">
        <f t="shared" si="8"/>
        <v>#VALUE!</v>
      </c>
      <c r="B30" s="241">
        <v>27</v>
      </c>
      <c r="C30" s="242"/>
      <c r="D30" s="256" t="str">
        <f t="shared" si="1"/>
        <v/>
      </c>
      <c r="E30" s="234"/>
      <c r="F30" s="234"/>
      <c r="G30" s="242"/>
      <c r="H30" s="257" t="str">
        <f t="shared" si="2"/>
        <v/>
      </c>
      <c r="I30" s="234"/>
      <c r="J30" s="234"/>
      <c r="K30" s="234"/>
      <c r="L30" s="234"/>
      <c r="M30" s="308">
        <f t="shared" si="6"/>
        <v>0</v>
      </c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58" t="str">
        <f t="shared" si="3"/>
        <v>нет</v>
      </c>
      <c r="AM30" s="258" t="str">
        <f t="shared" si="7"/>
        <v>нет</v>
      </c>
      <c r="AN30" s="258">
        <f t="shared" si="4"/>
        <v>0</v>
      </c>
      <c r="AO30" s="258" t="e">
        <f t="shared" si="5"/>
        <v>#VALUE!</v>
      </c>
    </row>
    <row r="31" spans="1:41">
      <c r="A31" s="261" t="e">
        <f t="shared" si="8"/>
        <v>#VALUE!</v>
      </c>
      <c r="B31" s="241">
        <v>28</v>
      </c>
      <c r="C31" s="242"/>
      <c r="D31" s="256" t="str">
        <f t="shared" si="1"/>
        <v/>
      </c>
      <c r="E31" s="234"/>
      <c r="F31" s="241"/>
      <c r="G31" s="242"/>
      <c r="H31" s="257" t="str">
        <f t="shared" si="2"/>
        <v/>
      </c>
      <c r="I31" s="234"/>
      <c r="J31" s="234"/>
      <c r="K31" s="234"/>
      <c r="L31" s="234"/>
      <c r="M31" s="308">
        <f t="shared" si="6"/>
        <v>0</v>
      </c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58" t="str">
        <f t="shared" si="3"/>
        <v>нет</v>
      </c>
      <c r="AM31" s="258" t="str">
        <f t="shared" si="7"/>
        <v>нет</v>
      </c>
      <c r="AN31" s="258">
        <f t="shared" si="4"/>
        <v>0</v>
      </c>
      <c r="AO31" s="258" t="e">
        <f t="shared" si="5"/>
        <v>#VALUE!</v>
      </c>
    </row>
    <row r="32" spans="1:41">
      <c r="A32" s="261" t="e">
        <f t="shared" si="8"/>
        <v>#VALUE!</v>
      </c>
      <c r="B32" s="241">
        <v>29</v>
      </c>
      <c r="C32" s="242"/>
      <c r="D32" s="256" t="str">
        <f t="shared" si="1"/>
        <v/>
      </c>
      <c r="E32" s="234"/>
      <c r="F32" s="241"/>
      <c r="G32" s="242"/>
      <c r="H32" s="257" t="str">
        <f t="shared" si="2"/>
        <v/>
      </c>
      <c r="I32" s="234"/>
      <c r="J32" s="234"/>
      <c r="K32" s="234"/>
      <c r="L32" s="234"/>
      <c r="M32" s="308">
        <f t="shared" si="6"/>
        <v>0</v>
      </c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58" t="str">
        <f t="shared" si="3"/>
        <v>нет</v>
      </c>
      <c r="AM32" s="258" t="str">
        <f t="shared" si="7"/>
        <v>нет</v>
      </c>
      <c r="AN32" s="258">
        <f t="shared" si="4"/>
        <v>0</v>
      </c>
      <c r="AO32" s="258" t="e">
        <f t="shared" si="5"/>
        <v>#VALUE!</v>
      </c>
    </row>
    <row r="33" spans="1:41">
      <c r="A33" s="261" t="e">
        <f t="shared" si="8"/>
        <v>#VALUE!</v>
      </c>
      <c r="B33" s="241">
        <v>30</v>
      </c>
      <c r="C33" s="242"/>
      <c r="D33" s="256" t="str">
        <f t="shared" si="1"/>
        <v/>
      </c>
      <c r="E33" s="234"/>
      <c r="F33" s="234"/>
      <c r="G33" s="242"/>
      <c r="H33" s="257" t="str">
        <f t="shared" si="2"/>
        <v/>
      </c>
      <c r="I33" s="234"/>
      <c r="J33" s="234"/>
      <c r="K33" s="234"/>
      <c r="L33" s="234"/>
      <c r="M33" s="308">
        <f t="shared" si="6"/>
        <v>0</v>
      </c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58" t="str">
        <f t="shared" si="3"/>
        <v>нет</v>
      </c>
      <c r="AM33" s="258" t="str">
        <f t="shared" si="7"/>
        <v>нет</v>
      </c>
      <c r="AN33" s="258">
        <f t="shared" si="4"/>
        <v>0</v>
      </c>
      <c r="AO33" s="258" t="e">
        <f t="shared" si="5"/>
        <v>#VALUE!</v>
      </c>
    </row>
    <row r="34" spans="1:41">
      <c r="A34" s="261" t="e">
        <f t="shared" si="8"/>
        <v>#VALUE!</v>
      </c>
      <c r="B34" s="241">
        <v>31</v>
      </c>
      <c r="C34" s="242"/>
      <c r="D34" s="256" t="str">
        <f t="shared" si="1"/>
        <v/>
      </c>
      <c r="E34" s="234"/>
      <c r="F34" s="241"/>
      <c r="G34" s="242"/>
      <c r="H34" s="257" t="str">
        <f t="shared" si="2"/>
        <v/>
      </c>
      <c r="I34" s="234"/>
      <c r="J34" s="234"/>
      <c r="K34" s="234"/>
      <c r="L34" s="234"/>
      <c r="M34" s="308">
        <f t="shared" si="6"/>
        <v>0</v>
      </c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58" t="str">
        <f t="shared" si="3"/>
        <v>нет</v>
      </c>
      <c r="AM34" s="258" t="str">
        <f t="shared" si="7"/>
        <v>нет</v>
      </c>
      <c r="AN34" s="258">
        <f t="shared" si="4"/>
        <v>0</v>
      </c>
      <c r="AO34" s="258" t="e">
        <f t="shared" si="5"/>
        <v>#VALUE!</v>
      </c>
    </row>
    <row r="35" spans="1:41">
      <c r="A35" s="261" t="e">
        <f t="shared" si="8"/>
        <v>#VALUE!</v>
      </c>
      <c r="B35" s="241">
        <v>32</v>
      </c>
      <c r="C35" s="242"/>
      <c r="D35" s="256" t="str">
        <f t="shared" si="1"/>
        <v/>
      </c>
      <c r="E35" s="234"/>
      <c r="F35" s="241"/>
      <c r="G35" s="242"/>
      <c r="H35" s="257" t="str">
        <f t="shared" si="2"/>
        <v/>
      </c>
      <c r="I35" s="234"/>
      <c r="J35" s="234"/>
      <c r="K35" s="234"/>
      <c r="L35" s="234"/>
      <c r="M35" s="308">
        <f t="shared" si="6"/>
        <v>0</v>
      </c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58" t="str">
        <f t="shared" si="3"/>
        <v>нет</v>
      </c>
      <c r="AM35" s="258" t="str">
        <f t="shared" si="7"/>
        <v>нет</v>
      </c>
      <c r="AN35" s="258">
        <f t="shared" si="4"/>
        <v>0</v>
      </c>
      <c r="AO35" s="258" t="e">
        <f t="shared" si="5"/>
        <v>#VALUE!</v>
      </c>
    </row>
    <row r="36" spans="1:41">
      <c r="A36" s="261" t="e">
        <f t="shared" si="8"/>
        <v>#VALUE!</v>
      </c>
      <c r="B36" s="241">
        <v>33</v>
      </c>
      <c r="C36" s="242"/>
      <c r="D36" s="256" t="str">
        <f t="shared" ref="D36:D67" si="9">IFERROR(VLOOKUP(C36,msu,2,0),"")</f>
        <v/>
      </c>
      <c r="E36" s="234"/>
      <c r="F36" s="241"/>
      <c r="G36" s="242"/>
      <c r="H36" s="257" t="str">
        <f t="shared" ref="H36:H67" si="10">IFERROR(VLOOKUP(G36,oo,2,0),"")</f>
        <v/>
      </c>
      <c r="I36" s="234"/>
      <c r="J36" s="234"/>
      <c r="K36" s="234"/>
      <c r="L36" s="234"/>
      <c r="M36" s="308">
        <f t="shared" si="6"/>
        <v>0</v>
      </c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58" t="str">
        <f t="shared" si="3"/>
        <v>нет</v>
      </c>
      <c r="AM36" s="258" t="str">
        <f t="shared" si="7"/>
        <v>нет</v>
      </c>
      <c r="AN36" s="258">
        <f t="shared" si="4"/>
        <v>0</v>
      </c>
      <c r="AO36" s="258" t="e">
        <f t="shared" si="5"/>
        <v>#VALUE!</v>
      </c>
    </row>
    <row r="37" spans="1:41">
      <c r="A37" s="261" t="e">
        <f t="shared" si="8"/>
        <v>#VALUE!</v>
      </c>
      <c r="B37" s="241">
        <v>34</v>
      </c>
      <c r="C37" s="242"/>
      <c r="D37" s="256" t="str">
        <f t="shared" si="9"/>
        <v/>
      </c>
      <c r="E37" s="234"/>
      <c r="F37" s="241"/>
      <c r="G37" s="242"/>
      <c r="H37" s="257" t="str">
        <f t="shared" si="10"/>
        <v/>
      </c>
      <c r="I37" s="234"/>
      <c r="J37" s="234"/>
      <c r="K37" s="234"/>
      <c r="L37" s="234"/>
      <c r="M37" s="308">
        <f t="shared" si="6"/>
        <v>0</v>
      </c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58" t="str">
        <f t="shared" si="3"/>
        <v>нет</v>
      </c>
      <c r="AM37" s="258" t="str">
        <f t="shared" si="7"/>
        <v>нет</v>
      </c>
      <c r="AN37" s="258">
        <f t="shared" si="4"/>
        <v>0</v>
      </c>
      <c r="AO37" s="258" t="e">
        <f t="shared" si="5"/>
        <v>#VALUE!</v>
      </c>
    </row>
    <row r="38" spans="1:41">
      <c r="A38" s="261" t="e">
        <f t="shared" si="8"/>
        <v>#VALUE!</v>
      </c>
      <c r="B38" s="241">
        <v>35</v>
      </c>
      <c r="C38" s="242"/>
      <c r="D38" s="256" t="str">
        <f t="shared" si="9"/>
        <v/>
      </c>
      <c r="E38" s="234"/>
      <c r="F38" s="234"/>
      <c r="G38" s="242"/>
      <c r="H38" s="257" t="str">
        <f t="shared" si="10"/>
        <v/>
      </c>
      <c r="I38" s="234"/>
      <c r="J38" s="234"/>
      <c r="K38" s="234"/>
      <c r="L38" s="234"/>
      <c r="M38" s="308">
        <f t="shared" si="6"/>
        <v>0</v>
      </c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58" t="str">
        <f t="shared" si="3"/>
        <v>нет</v>
      </c>
      <c r="AM38" s="258" t="str">
        <f t="shared" si="7"/>
        <v>нет</v>
      </c>
      <c r="AN38" s="258">
        <f t="shared" si="4"/>
        <v>0</v>
      </c>
      <c r="AO38" s="258" t="e">
        <f t="shared" si="5"/>
        <v>#VALUE!</v>
      </c>
    </row>
    <row r="39" spans="1:41">
      <c r="A39" s="261" t="e">
        <f t="shared" si="8"/>
        <v>#VALUE!</v>
      </c>
      <c r="B39" s="241">
        <v>36</v>
      </c>
      <c r="C39" s="242"/>
      <c r="D39" s="256" t="str">
        <f t="shared" si="9"/>
        <v/>
      </c>
      <c r="E39" s="234"/>
      <c r="F39" s="241"/>
      <c r="G39" s="242"/>
      <c r="H39" s="257" t="str">
        <f t="shared" si="10"/>
        <v/>
      </c>
      <c r="I39" s="234"/>
      <c r="J39" s="234"/>
      <c r="K39" s="234"/>
      <c r="L39" s="234"/>
      <c r="M39" s="308">
        <f t="shared" si="6"/>
        <v>0</v>
      </c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58" t="str">
        <f t="shared" si="3"/>
        <v>нет</v>
      </c>
      <c r="AM39" s="258" t="str">
        <f t="shared" si="7"/>
        <v>нет</v>
      </c>
      <c r="AN39" s="258">
        <f t="shared" si="4"/>
        <v>0</v>
      </c>
      <c r="AO39" s="258" t="e">
        <f t="shared" si="5"/>
        <v>#VALUE!</v>
      </c>
    </row>
    <row r="40" spans="1:41">
      <c r="A40" s="261" t="e">
        <f t="shared" si="8"/>
        <v>#VALUE!</v>
      </c>
      <c r="B40" s="241">
        <v>37</v>
      </c>
      <c r="C40" s="242"/>
      <c r="D40" s="256" t="str">
        <f t="shared" si="9"/>
        <v/>
      </c>
      <c r="E40" s="234"/>
      <c r="F40" s="234"/>
      <c r="G40" s="242"/>
      <c r="H40" s="257" t="str">
        <f t="shared" si="10"/>
        <v/>
      </c>
      <c r="I40" s="234"/>
      <c r="J40" s="234"/>
      <c r="K40" s="234"/>
      <c r="L40" s="234"/>
      <c r="M40" s="308">
        <f t="shared" si="6"/>
        <v>0</v>
      </c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58" t="str">
        <f t="shared" si="3"/>
        <v>нет</v>
      </c>
      <c r="AM40" s="258" t="str">
        <f t="shared" si="7"/>
        <v>нет</v>
      </c>
      <c r="AN40" s="258">
        <f t="shared" si="4"/>
        <v>0</v>
      </c>
      <c r="AO40" s="258" t="e">
        <f t="shared" si="5"/>
        <v>#VALUE!</v>
      </c>
    </row>
    <row r="41" spans="1:41">
      <c r="A41" s="261" t="e">
        <f t="shared" si="8"/>
        <v>#VALUE!</v>
      </c>
      <c r="B41" s="241">
        <v>38</v>
      </c>
      <c r="C41" s="242"/>
      <c r="D41" s="256" t="str">
        <f t="shared" si="9"/>
        <v/>
      </c>
      <c r="E41" s="234"/>
      <c r="F41" s="241"/>
      <c r="G41" s="242"/>
      <c r="H41" s="257" t="str">
        <f t="shared" si="10"/>
        <v/>
      </c>
      <c r="I41" s="234"/>
      <c r="J41" s="234"/>
      <c r="K41" s="234"/>
      <c r="L41" s="234"/>
      <c r="M41" s="308">
        <f t="shared" si="6"/>
        <v>0</v>
      </c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58" t="str">
        <f t="shared" si="3"/>
        <v>нет</v>
      </c>
      <c r="AM41" s="258" t="str">
        <f t="shared" si="7"/>
        <v>нет</v>
      </c>
      <c r="AN41" s="258">
        <f t="shared" si="4"/>
        <v>0</v>
      </c>
      <c r="AO41" s="258" t="e">
        <f t="shared" si="5"/>
        <v>#VALUE!</v>
      </c>
    </row>
    <row r="42" spans="1:41">
      <c r="A42" s="261" t="e">
        <f t="shared" si="8"/>
        <v>#VALUE!</v>
      </c>
      <c r="B42" s="241">
        <v>39</v>
      </c>
      <c r="C42" s="242"/>
      <c r="D42" s="256" t="str">
        <f t="shared" si="9"/>
        <v/>
      </c>
      <c r="E42" s="234"/>
      <c r="F42" s="234"/>
      <c r="G42" s="242"/>
      <c r="H42" s="257" t="str">
        <f t="shared" si="10"/>
        <v/>
      </c>
      <c r="I42" s="234"/>
      <c r="J42" s="234"/>
      <c r="K42" s="234"/>
      <c r="L42" s="234"/>
      <c r="M42" s="308">
        <f t="shared" si="6"/>
        <v>0</v>
      </c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58" t="str">
        <f t="shared" si="3"/>
        <v>нет</v>
      </c>
      <c r="AM42" s="258" t="str">
        <f t="shared" si="7"/>
        <v>нет</v>
      </c>
      <c r="AN42" s="258">
        <f t="shared" si="4"/>
        <v>0</v>
      </c>
      <c r="AO42" s="258" t="e">
        <f t="shared" si="5"/>
        <v>#VALUE!</v>
      </c>
    </row>
    <row r="43" spans="1:41">
      <c r="A43" s="261" t="e">
        <f t="shared" si="8"/>
        <v>#VALUE!</v>
      </c>
      <c r="B43" s="241">
        <v>40</v>
      </c>
      <c r="C43" s="242"/>
      <c r="D43" s="256" t="str">
        <f t="shared" si="9"/>
        <v/>
      </c>
      <c r="E43" s="234"/>
      <c r="F43" s="234"/>
      <c r="G43" s="242"/>
      <c r="H43" s="257" t="str">
        <f t="shared" si="10"/>
        <v/>
      </c>
      <c r="I43" s="234"/>
      <c r="J43" s="234"/>
      <c r="K43" s="234"/>
      <c r="L43" s="234"/>
      <c r="M43" s="308">
        <f t="shared" si="6"/>
        <v>0</v>
      </c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58" t="str">
        <f t="shared" si="3"/>
        <v>нет</v>
      </c>
      <c r="AM43" s="258" t="str">
        <f t="shared" si="7"/>
        <v>нет</v>
      </c>
      <c r="AN43" s="258">
        <f t="shared" si="4"/>
        <v>0</v>
      </c>
      <c r="AO43" s="258" t="e">
        <f t="shared" si="5"/>
        <v>#VALUE!</v>
      </c>
    </row>
    <row r="44" spans="1:41">
      <c r="A44" s="261" t="e">
        <f t="shared" si="8"/>
        <v>#VALUE!</v>
      </c>
      <c r="B44" s="241">
        <v>41</v>
      </c>
      <c r="C44" s="242"/>
      <c r="D44" s="256" t="str">
        <f t="shared" si="9"/>
        <v/>
      </c>
      <c r="E44" s="234"/>
      <c r="F44" s="234"/>
      <c r="G44" s="242"/>
      <c r="H44" s="257" t="str">
        <f t="shared" si="10"/>
        <v/>
      </c>
      <c r="I44" s="234"/>
      <c r="J44" s="234"/>
      <c r="K44" s="234"/>
      <c r="L44" s="234"/>
      <c r="M44" s="308">
        <f t="shared" si="6"/>
        <v>0</v>
      </c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58" t="str">
        <f t="shared" si="3"/>
        <v>нет</v>
      </c>
      <c r="AM44" s="258" t="str">
        <f t="shared" si="7"/>
        <v>нет</v>
      </c>
      <c r="AN44" s="258">
        <f t="shared" si="4"/>
        <v>0</v>
      </c>
      <c r="AO44" s="258" t="e">
        <f t="shared" si="5"/>
        <v>#VALUE!</v>
      </c>
    </row>
    <row r="45" spans="1:41">
      <c r="A45" s="261" t="e">
        <f t="shared" si="8"/>
        <v>#VALUE!</v>
      </c>
      <c r="B45" s="241">
        <v>42</v>
      </c>
      <c r="C45" s="242"/>
      <c r="D45" s="256" t="str">
        <f t="shared" si="9"/>
        <v/>
      </c>
      <c r="E45" s="234"/>
      <c r="F45" s="234"/>
      <c r="G45" s="242"/>
      <c r="H45" s="257" t="str">
        <f t="shared" si="10"/>
        <v/>
      </c>
      <c r="I45" s="234"/>
      <c r="J45" s="234"/>
      <c r="K45" s="234"/>
      <c r="L45" s="234"/>
      <c r="M45" s="308">
        <f t="shared" si="6"/>
        <v>0</v>
      </c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58" t="str">
        <f t="shared" si="3"/>
        <v>нет</v>
      </c>
      <c r="AM45" s="258" t="str">
        <f t="shared" si="7"/>
        <v>нет</v>
      </c>
      <c r="AN45" s="258">
        <f t="shared" si="4"/>
        <v>0</v>
      </c>
      <c r="AO45" s="258" t="e">
        <f t="shared" si="5"/>
        <v>#VALUE!</v>
      </c>
    </row>
    <row r="46" spans="1:41">
      <c r="A46" s="261" t="e">
        <f t="shared" si="8"/>
        <v>#VALUE!</v>
      </c>
      <c r="B46" s="241">
        <v>43</v>
      </c>
      <c r="C46" s="242"/>
      <c r="D46" s="256" t="str">
        <f t="shared" si="9"/>
        <v/>
      </c>
      <c r="E46" s="234"/>
      <c r="F46" s="241"/>
      <c r="G46" s="242"/>
      <c r="H46" s="257" t="str">
        <f t="shared" si="10"/>
        <v/>
      </c>
      <c r="I46" s="234"/>
      <c r="J46" s="234"/>
      <c r="K46" s="234"/>
      <c r="L46" s="234"/>
      <c r="M46" s="308">
        <f t="shared" si="6"/>
        <v>0</v>
      </c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58" t="str">
        <f t="shared" si="3"/>
        <v>нет</v>
      </c>
      <c r="AM46" s="258" t="str">
        <f t="shared" si="7"/>
        <v>нет</v>
      </c>
      <c r="AN46" s="258">
        <f t="shared" si="4"/>
        <v>0</v>
      </c>
      <c r="AO46" s="258" t="e">
        <f t="shared" si="5"/>
        <v>#VALUE!</v>
      </c>
    </row>
    <row r="47" spans="1:41">
      <c r="A47" s="261" t="e">
        <f t="shared" si="8"/>
        <v>#VALUE!</v>
      </c>
      <c r="B47" s="241">
        <v>44</v>
      </c>
      <c r="C47" s="242"/>
      <c r="D47" s="256" t="str">
        <f t="shared" si="9"/>
        <v/>
      </c>
      <c r="E47" s="234"/>
      <c r="F47" s="234"/>
      <c r="G47" s="242"/>
      <c r="H47" s="257" t="str">
        <f t="shared" si="10"/>
        <v/>
      </c>
      <c r="I47" s="234"/>
      <c r="J47" s="234"/>
      <c r="K47" s="234"/>
      <c r="L47" s="234"/>
      <c r="M47" s="308">
        <f t="shared" si="6"/>
        <v>0</v>
      </c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58" t="str">
        <f t="shared" si="3"/>
        <v>нет</v>
      </c>
      <c r="AM47" s="258" t="str">
        <f t="shared" si="7"/>
        <v>нет</v>
      </c>
      <c r="AN47" s="258">
        <f t="shared" si="4"/>
        <v>0</v>
      </c>
      <c r="AO47" s="258" t="e">
        <f t="shared" si="5"/>
        <v>#VALUE!</v>
      </c>
    </row>
    <row r="48" spans="1:41">
      <c r="A48" s="261" t="e">
        <f t="shared" si="8"/>
        <v>#VALUE!</v>
      </c>
      <c r="B48" s="241">
        <v>45</v>
      </c>
      <c r="C48" s="242"/>
      <c r="D48" s="256" t="str">
        <f t="shared" si="9"/>
        <v/>
      </c>
      <c r="E48" s="234"/>
      <c r="F48" s="234"/>
      <c r="G48" s="242"/>
      <c r="H48" s="257" t="str">
        <f t="shared" si="10"/>
        <v/>
      </c>
      <c r="I48" s="234"/>
      <c r="J48" s="234"/>
      <c r="K48" s="234"/>
      <c r="L48" s="234"/>
      <c r="M48" s="308">
        <f t="shared" si="6"/>
        <v>0</v>
      </c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58" t="str">
        <f t="shared" si="3"/>
        <v>нет</v>
      </c>
      <c r="AM48" s="258" t="str">
        <f t="shared" si="7"/>
        <v>нет</v>
      </c>
      <c r="AN48" s="258">
        <f t="shared" si="4"/>
        <v>0</v>
      </c>
      <c r="AO48" s="258" t="e">
        <f t="shared" si="5"/>
        <v>#VALUE!</v>
      </c>
    </row>
    <row r="49" spans="1:41">
      <c r="A49" s="261" t="e">
        <f t="shared" si="8"/>
        <v>#VALUE!</v>
      </c>
      <c r="B49" s="241">
        <v>46</v>
      </c>
      <c r="C49" s="242"/>
      <c r="D49" s="256" t="str">
        <f t="shared" si="9"/>
        <v/>
      </c>
      <c r="E49" s="234"/>
      <c r="F49" s="234"/>
      <c r="G49" s="242"/>
      <c r="H49" s="257" t="str">
        <f t="shared" si="10"/>
        <v/>
      </c>
      <c r="I49" s="234"/>
      <c r="J49" s="234"/>
      <c r="K49" s="234"/>
      <c r="L49" s="234"/>
      <c r="M49" s="308">
        <f t="shared" si="6"/>
        <v>0</v>
      </c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58" t="str">
        <f t="shared" si="3"/>
        <v>нет</v>
      </c>
      <c r="AM49" s="258" t="str">
        <f t="shared" si="7"/>
        <v>нет</v>
      </c>
      <c r="AN49" s="258">
        <f t="shared" si="4"/>
        <v>0</v>
      </c>
      <c r="AO49" s="258" t="e">
        <f t="shared" si="5"/>
        <v>#VALUE!</v>
      </c>
    </row>
    <row r="50" spans="1:41">
      <c r="A50" s="261" t="e">
        <f t="shared" si="8"/>
        <v>#VALUE!</v>
      </c>
      <c r="B50" s="241">
        <v>47</v>
      </c>
      <c r="C50" s="242"/>
      <c r="D50" s="256" t="str">
        <f t="shared" si="9"/>
        <v/>
      </c>
      <c r="E50" s="234"/>
      <c r="F50" s="234"/>
      <c r="G50" s="242"/>
      <c r="H50" s="257" t="str">
        <f t="shared" si="10"/>
        <v/>
      </c>
      <c r="I50" s="234"/>
      <c r="J50" s="234"/>
      <c r="K50" s="234"/>
      <c r="L50" s="234"/>
      <c r="M50" s="308">
        <f t="shared" si="6"/>
        <v>0</v>
      </c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58" t="str">
        <f t="shared" si="3"/>
        <v>нет</v>
      </c>
      <c r="AM50" s="258" t="str">
        <f t="shared" si="7"/>
        <v>нет</v>
      </c>
      <c r="AN50" s="258">
        <f t="shared" si="4"/>
        <v>0</v>
      </c>
      <c r="AO50" s="258" t="e">
        <f t="shared" si="5"/>
        <v>#VALUE!</v>
      </c>
    </row>
    <row r="51" spans="1:41">
      <c r="A51" s="261" t="e">
        <f t="shared" si="8"/>
        <v>#VALUE!</v>
      </c>
      <c r="B51" s="241">
        <v>48</v>
      </c>
      <c r="C51" s="242"/>
      <c r="D51" s="256" t="str">
        <f t="shared" si="9"/>
        <v/>
      </c>
      <c r="E51" s="234"/>
      <c r="F51" s="234"/>
      <c r="G51" s="242"/>
      <c r="H51" s="257" t="str">
        <f t="shared" si="10"/>
        <v/>
      </c>
      <c r="I51" s="234"/>
      <c r="J51" s="234"/>
      <c r="K51" s="234"/>
      <c r="L51" s="234"/>
      <c r="M51" s="308">
        <f t="shared" si="6"/>
        <v>0</v>
      </c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58" t="str">
        <f t="shared" si="3"/>
        <v>нет</v>
      </c>
      <c r="AM51" s="258" t="str">
        <f t="shared" si="7"/>
        <v>нет</v>
      </c>
      <c r="AN51" s="258">
        <f t="shared" si="4"/>
        <v>0</v>
      </c>
      <c r="AO51" s="258" t="e">
        <f t="shared" si="5"/>
        <v>#VALUE!</v>
      </c>
    </row>
    <row r="52" spans="1:41">
      <c r="A52" s="261" t="e">
        <f t="shared" si="8"/>
        <v>#VALUE!</v>
      </c>
      <c r="B52" s="241">
        <v>49</v>
      </c>
      <c r="C52" s="242"/>
      <c r="D52" s="256" t="str">
        <f t="shared" si="9"/>
        <v/>
      </c>
      <c r="E52" s="234"/>
      <c r="F52" s="234"/>
      <c r="G52" s="242"/>
      <c r="H52" s="257" t="str">
        <f t="shared" si="10"/>
        <v/>
      </c>
      <c r="I52" s="234"/>
      <c r="J52" s="234"/>
      <c r="K52" s="234"/>
      <c r="L52" s="234"/>
      <c r="M52" s="308">
        <f t="shared" si="6"/>
        <v>0</v>
      </c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A52" s="234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58" t="str">
        <f t="shared" si="3"/>
        <v>нет</v>
      </c>
      <c r="AM52" s="258" t="str">
        <f t="shared" si="7"/>
        <v>нет</v>
      </c>
      <c r="AN52" s="258">
        <f t="shared" si="4"/>
        <v>0</v>
      </c>
      <c r="AO52" s="258" t="e">
        <f t="shared" si="5"/>
        <v>#VALUE!</v>
      </c>
    </row>
    <row r="53" spans="1:41">
      <c r="A53" s="261" t="e">
        <f t="shared" si="8"/>
        <v>#VALUE!</v>
      </c>
      <c r="B53" s="241">
        <v>50</v>
      </c>
      <c r="C53" s="242"/>
      <c r="D53" s="256" t="str">
        <f t="shared" si="9"/>
        <v/>
      </c>
      <c r="E53" s="234"/>
      <c r="F53" s="234"/>
      <c r="G53" s="242"/>
      <c r="H53" s="257" t="str">
        <f t="shared" si="10"/>
        <v/>
      </c>
      <c r="I53" s="234"/>
      <c r="J53" s="234"/>
      <c r="K53" s="234"/>
      <c r="L53" s="234"/>
      <c r="M53" s="308">
        <f t="shared" si="6"/>
        <v>0</v>
      </c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58" t="str">
        <f t="shared" si="3"/>
        <v>нет</v>
      </c>
      <c r="AM53" s="258" t="str">
        <f t="shared" si="7"/>
        <v>нет</v>
      </c>
      <c r="AN53" s="258">
        <f t="shared" si="4"/>
        <v>0</v>
      </c>
      <c r="AO53" s="258" t="e">
        <f t="shared" si="5"/>
        <v>#VALUE!</v>
      </c>
    </row>
    <row r="54" spans="1:41">
      <c r="A54" s="261" t="e">
        <f t="shared" si="8"/>
        <v>#VALUE!</v>
      </c>
      <c r="B54" s="241">
        <v>51</v>
      </c>
      <c r="C54" s="242"/>
      <c r="D54" s="256" t="str">
        <f t="shared" si="9"/>
        <v/>
      </c>
      <c r="E54" s="234"/>
      <c r="F54" s="234"/>
      <c r="G54" s="242"/>
      <c r="H54" s="257" t="str">
        <f t="shared" si="10"/>
        <v/>
      </c>
      <c r="I54" s="234"/>
      <c r="J54" s="234"/>
      <c r="K54" s="234"/>
      <c r="L54" s="234"/>
      <c r="M54" s="308">
        <f t="shared" si="6"/>
        <v>0</v>
      </c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58" t="str">
        <f t="shared" si="3"/>
        <v>нет</v>
      </c>
      <c r="AM54" s="258" t="str">
        <f t="shared" si="7"/>
        <v>нет</v>
      </c>
      <c r="AN54" s="258">
        <f t="shared" si="4"/>
        <v>0</v>
      </c>
      <c r="AO54" s="258" t="e">
        <f t="shared" si="5"/>
        <v>#VALUE!</v>
      </c>
    </row>
    <row r="55" spans="1:41">
      <c r="A55" s="261" t="e">
        <f t="shared" si="8"/>
        <v>#VALUE!</v>
      </c>
      <c r="B55" s="241">
        <v>52</v>
      </c>
      <c r="C55" s="242"/>
      <c r="D55" s="256" t="str">
        <f t="shared" si="9"/>
        <v/>
      </c>
      <c r="E55" s="234"/>
      <c r="F55" s="234"/>
      <c r="G55" s="242"/>
      <c r="H55" s="257" t="str">
        <f t="shared" si="10"/>
        <v/>
      </c>
      <c r="I55" s="234"/>
      <c r="J55" s="234"/>
      <c r="K55" s="234"/>
      <c r="L55" s="234"/>
      <c r="M55" s="308">
        <f t="shared" si="6"/>
        <v>0</v>
      </c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58" t="str">
        <f t="shared" si="3"/>
        <v>нет</v>
      </c>
      <c r="AM55" s="258" t="str">
        <f t="shared" si="7"/>
        <v>нет</v>
      </c>
      <c r="AN55" s="258">
        <f t="shared" si="4"/>
        <v>0</v>
      </c>
      <c r="AO55" s="258" t="e">
        <f t="shared" si="5"/>
        <v>#VALUE!</v>
      </c>
    </row>
    <row r="56" spans="1:41">
      <c r="A56" s="261" t="e">
        <f t="shared" si="8"/>
        <v>#VALUE!</v>
      </c>
      <c r="B56" s="241">
        <v>53</v>
      </c>
      <c r="C56" s="242"/>
      <c r="D56" s="256" t="str">
        <f t="shared" si="9"/>
        <v/>
      </c>
      <c r="E56" s="234"/>
      <c r="F56" s="234"/>
      <c r="G56" s="242"/>
      <c r="H56" s="257" t="str">
        <f t="shared" si="10"/>
        <v/>
      </c>
      <c r="I56" s="234"/>
      <c r="J56" s="234"/>
      <c r="K56" s="234"/>
      <c r="L56" s="234"/>
      <c r="M56" s="308">
        <f t="shared" si="6"/>
        <v>0</v>
      </c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58" t="str">
        <f t="shared" si="3"/>
        <v>нет</v>
      </c>
      <c r="AM56" s="258" t="str">
        <f t="shared" si="7"/>
        <v>нет</v>
      </c>
      <c r="AN56" s="258">
        <f t="shared" si="4"/>
        <v>0</v>
      </c>
      <c r="AO56" s="258" t="e">
        <f t="shared" si="5"/>
        <v>#VALUE!</v>
      </c>
    </row>
    <row r="57" spans="1:41">
      <c r="A57" s="261" t="e">
        <f t="shared" si="8"/>
        <v>#VALUE!</v>
      </c>
      <c r="B57" s="241">
        <v>54</v>
      </c>
      <c r="C57" s="242"/>
      <c r="D57" s="256" t="str">
        <f t="shared" si="9"/>
        <v/>
      </c>
      <c r="E57" s="234"/>
      <c r="F57" s="234"/>
      <c r="G57" s="242"/>
      <c r="H57" s="257" t="str">
        <f t="shared" si="10"/>
        <v/>
      </c>
      <c r="I57" s="234"/>
      <c r="J57" s="234"/>
      <c r="K57" s="234"/>
      <c r="L57" s="234"/>
      <c r="M57" s="308">
        <f t="shared" si="6"/>
        <v>0</v>
      </c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58" t="str">
        <f t="shared" si="3"/>
        <v>нет</v>
      </c>
      <c r="AM57" s="258" t="str">
        <f t="shared" si="7"/>
        <v>нет</v>
      </c>
      <c r="AN57" s="258">
        <f t="shared" si="4"/>
        <v>0</v>
      </c>
      <c r="AO57" s="258" t="e">
        <f t="shared" si="5"/>
        <v>#VALUE!</v>
      </c>
    </row>
    <row r="58" spans="1:41">
      <c r="A58" s="261" t="e">
        <f t="shared" si="8"/>
        <v>#VALUE!</v>
      </c>
      <c r="B58" s="241">
        <v>55</v>
      </c>
      <c r="C58" s="242"/>
      <c r="D58" s="256" t="str">
        <f t="shared" si="9"/>
        <v/>
      </c>
      <c r="E58" s="234"/>
      <c r="F58" s="234"/>
      <c r="G58" s="242"/>
      <c r="H58" s="257" t="str">
        <f t="shared" si="10"/>
        <v/>
      </c>
      <c r="I58" s="234"/>
      <c r="J58" s="234"/>
      <c r="K58" s="234"/>
      <c r="L58" s="234"/>
      <c r="M58" s="308">
        <f t="shared" si="6"/>
        <v>0</v>
      </c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58" t="str">
        <f t="shared" si="3"/>
        <v>нет</v>
      </c>
      <c r="AM58" s="258" t="str">
        <f t="shared" si="7"/>
        <v>нет</v>
      </c>
      <c r="AN58" s="258">
        <f t="shared" si="4"/>
        <v>0</v>
      </c>
      <c r="AO58" s="258" t="e">
        <f t="shared" si="5"/>
        <v>#VALUE!</v>
      </c>
    </row>
    <row r="59" spans="1:41">
      <c r="A59" s="261" t="e">
        <f t="shared" si="8"/>
        <v>#VALUE!</v>
      </c>
      <c r="B59" s="241">
        <v>56</v>
      </c>
      <c r="C59" s="242"/>
      <c r="D59" s="256" t="str">
        <f t="shared" si="9"/>
        <v/>
      </c>
      <c r="E59" s="234"/>
      <c r="F59" s="234"/>
      <c r="G59" s="242"/>
      <c r="H59" s="257" t="str">
        <f t="shared" si="10"/>
        <v/>
      </c>
      <c r="I59" s="234"/>
      <c r="J59" s="234"/>
      <c r="K59" s="234"/>
      <c r="L59" s="234"/>
      <c r="M59" s="308">
        <f t="shared" si="6"/>
        <v>0</v>
      </c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58" t="str">
        <f t="shared" si="3"/>
        <v>нет</v>
      </c>
      <c r="AM59" s="258" t="str">
        <f t="shared" si="7"/>
        <v>нет</v>
      </c>
      <c r="AN59" s="258">
        <f t="shared" si="4"/>
        <v>0</v>
      </c>
      <c r="AO59" s="258" t="e">
        <f t="shared" si="5"/>
        <v>#VALUE!</v>
      </c>
    </row>
    <row r="60" spans="1:41">
      <c r="A60" s="261" t="e">
        <f t="shared" si="8"/>
        <v>#VALUE!</v>
      </c>
      <c r="B60" s="241">
        <v>57</v>
      </c>
      <c r="C60" s="242"/>
      <c r="D60" s="256" t="str">
        <f t="shared" si="9"/>
        <v/>
      </c>
      <c r="E60" s="234"/>
      <c r="F60" s="234"/>
      <c r="G60" s="242"/>
      <c r="H60" s="257" t="str">
        <f t="shared" si="10"/>
        <v/>
      </c>
      <c r="I60" s="234"/>
      <c r="J60" s="234"/>
      <c r="K60" s="234"/>
      <c r="L60" s="234"/>
      <c r="M60" s="308">
        <f t="shared" si="6"/>
        <v>0</v>
      </c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58" t="str">
        <f t="shared" si="3"/>
        <v>нет</v>
      </c>
      <c r="AM60" s="258" t="str">
        <f t="shared" si="7"/>
        <v>нет</v>
      </c>
      <c r="AN60" s="258">
        <f t="shared" si="4"/>
        <v>0</v>
      </c>
      <c r="AO60" s="258" t="e">
        <f t="shared" si="5"/>
        <v>#VALUE!</v>
      </c>
    </row>
    <row r="61" spans="1:41">
      <c r="A61" s="261" t="e">
        <f t="shared" si="8"/>
        <v>#VALUE!</v>
      </c>
      <c r="B61" s="241">
        <v>58</v>
      </c>
      <c r="C61" s="242"/>
      <c r="D61" s="256" t="str">
        <f t="shared" si="9"/>
        <v/>
      </c>
      <c r="E61" s="234"/>
      <c r="F61" s="234"/>
      <c r="G61" s="242"/>
      <c r="H61" s="257" t="str">
        <f t="shared" si="10"/>
        <v/>
      </c>
      <c r="I61" s="234"/>
      <c r="J61" s="234"/>
      <c r="K61" s="234"/>
      <c r="L61" s="234"/>
      <c r="M61" s="308">
        <f t="shared" si="6"/>
        <v>0</v>
      </c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58" t="str">
        <f t="shared" si="3"/>
        <v>нет</v>
      </c>
      <c r="AM61" s="258" t="str">
        <f t="shared" si="7"/>
        <v>нет</v>
      </c>
      <c r="AN61" s="258">
        <f t="shared" si="4"/>
        <v>0</v>
      </c>
      <c r="AO61" s="258" t="e">
        <f t="shared" si="5"/>
        <v>#VALUE!</v>
      </c>
    </row>
    <row r="62" spans="1:41">
      <c r="A62" s="261" t="e">
        <f t="shared" si="8"/>
        <v>#VALUE!</v>
      </c>
      <c r="B62" s="241">
        <v>59</v>
      </c>
      <c r="C62" s="242"/>
      <c r="D62" s="256" t="str">
        <f t="shared" si="9"/>
        <v/>
      </c>
      <c r="E62" s="234"/>
      <c r="F62" s="234"/>
      <c r="G62" s="242"/>
      <c r="H62" s="257" t="str">
        <f t="shared" si="10"/>
        <v/>
      </c>
      <c r="I62" s="234"/>
      <c r="J62" s="234"/>
      <c r="K62" s="234"/>
      <c r="L62" s="234"/>
      <c r="M62" s="308">
        <f t="shared" si="6"/>
        <v>0</v>
      </c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  <c r="AD62" s="234"/>
      <c r="AE62" s="234"/>
      <c r="AF62" s="234"/>
      <c r="AG62" s="234"/>
      <c r="AH62" s="234"/>
      <c r="AI62" s="234"/>
      <c r="AJ62" s="234"/>
      <c r="AK62" s="234"/>
      <c r="AL62" s="258" t="str">
        <f t="shared" si="3"/>
        <v>нет</v>
      </c>
      <c r="AM62" s="258" t="str">
        <f t="shared" si="7"/>
        <v>нет</v>
      </c>
      <c r="AN62" s="258">
        <f t="shared" si="4"/>
        <v>0</v>
      </c>
      <c r="AO62" s="258" t="e">
        <f t="shared" si="5"/>
        <v>#VALUE!</v>
      </c>
    </row>
    <row r="63" spans="1:41">
      <c r="A63" s="261" t="e">
        <f t="shared" si="8"/>
        <v>#VALUE!</v>
      </c>
      <c r="B63" s="241">
        <v>60</v>
      </c>
      <c r="C63" s="242"/>
      <c r="D63" s="256" t="str">
        <f t="shared" si="9"/>
        <v/>
      </c>
      <c r="E63" s="234"/>
      <c r="F63" s="234"/>
      <c r="G63" s="242"/>
      <c r="H63" s="257" t="str">
        <f t="shared" si="10"/>
        <v/>
      </c>
      <c r="I63" s="234"/>
      <c r="J63" s="234"/>
      <c r="K63" s="234"/>
      <c r="L63" s="234"/>
      <c r="M63" s="308">
        <f t="shared" si="6"/>
        <v>0</v>
      </c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58" t="str">
        <f t="shared" si="3"/>
        <v>нет</v>
      </c>
      <c r="AM63" s="258" t="str">
        <f t="shared" si="7"/>
        <v>нет</v>
      </c>
      <c r="AN63" s="258">
        <f t="shared" si="4"/>
        <v>0</v>
      </c>
      <c r="AO63" s="258" t="e">
        <f t="shared" si="5"/>
        <v>#VALUE!</v>
      </c>
    </row>
    <row r="64" spans="1:41">
      <c r="A64" s="261" t="e">
        <f t="shared" si="8"/>
        <v>#VALUE!</v>
      </c>
      <c r="B64" s="241">
        <v>61</v>
      </c>
      <c r="C64" s="242"/>
      <c r="D64" s="256" t="str">
        <f t="shared" si="9"/>
        <v/>
      </c>
      <c r="E64" s="234"/>
      <c r="F64" s="234"/>
      <c r="G64" s="242"/>
      <c r="H64" s="257" t="str">
        <f t="shared" si="10"/>
        <v/>
      </c>
      <c r="I64" s="234"/>
      <c r="J64" s="234"/>
      <c r="K64" s="234"/>
      <c r="L64" s="234"/>
      <c r="M64" s="308">
        <f t="shared" si="6"/>
        <v>0</v>
      </c>
      <c r="N64" s="234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4"/>
      <c r="Z64" s="234"/>
      <c r="AA64" s="234"/>
      <c r="AB64" s="234"/>
      <c r="AC64" s="234"/>
      <c r="AD64" s="234"/>
      <c r="AE64" s="234"/>
      <c r="AF64" s="234"/>
      <c r="AG64" s="234"/>
      <c r="AH64" s="234"/>
      <c r="AI64" s="234"/>
      <c r="AJ64" s="234"/>
      <c r="AK64" s="234"/>
      <c r="AL64" s="258" t="str">
        <f t="shared" si="3"/>
        <v>нет</v>
      </c>
      <c r="AM64" s="258" t="str">
        <f t="shared" si="7"/>
        <v>нет</v>
      </c>
      <c r="AN64" s="258">
        <f t="shared" si="4"/>
        <v>0</v>
      </c>
      <c r="AO64" s="258" t="e">
        <f t="shared" si="5"/>
        <v>#VALUE!</v>
      </c>
    </row>
    <row r="65" spans="1:41">
      <c r="A65" s="261" t="e">
        <f t="shared" si="8"/>
        <v>#VALUE!</v>
      </c>
      <c r="B65" s="241">
        <v>62</v>
      </c>
      <c r="C65" s="242"/>
      <c r="D65" s="256" t="str">
        <f t="shared" si="9"/>
        <v/>
      </c>
      <c r="E65" s="234"/>
      <c r="F65" s="234"/>
      <c r="G65" s="242"/>
      <c r="H65" s="257" t="str">
        <f t="shared" si="10"/>
        <v/>
      </c>
      <c r="I65" s="234"/>
      <c r="J65" s="234"/>
      <c r="K65" s="234"/>
      <c r="L65" s="234"/>
      <c r="M65" s="308">
        <f t="shared" si="6"/>
        <v>0</v>
      </c>
      <c r="N65" s="234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4"/>
      <c r="Z65" s="234"/>
      <c r="AA65" s="234"/>
      <c r="AB65" s="234"/>
      <c r="AC65" s="234"/>
      <c r="AD65" s="234"/>
      <c r="AE65" s="234"/>
      <c r="AF65" s="234"/>
      <c r="AG65" s="234"/>
      <c r="AH65" s="234"/>
      <c r="AI65" s="234"/>
      <c r="AJ65" s="234"/>
      <c r="AK65" s="234"/>
      <c r="AL65" s="258" t="str">
        <f t="shared" si="3"/>
        <v>нет</v>
      </c>
      <c r="AM65" s="258" t="str">
        <f t="shared" si="7"/>
        <v>нет</v>
      </c>
      <c r="AN65" s="258">
        <f t="shared" si="4"/>
        <v>0</v>
      </c>
      <c r="AO65" s="258" t="e">
        <f t="shared" si="5"/>
        <v>#VALUE!</v>
      </c>
    </row>
    <row r="66" spans="1:41">
      <c r="A66" s="261" t="e">
        <f t="shared" si="8"/>
        <v>#VALUE!</v>
      </c>
      <c r="B66" s="241">
        <v>63</v>
      </c>
      <c r="C66" s="242"/>
      <c r="D66" s="256" t="str">
        <f t="shared" si="9"/>
        <v/>
      </c>
      <c r="E66" s="234"/>
      <c r="F66" s="234"/>
      <c r="G66" s="242"/>
      <c r="H66" s="257" t="str">
        <f t="shared" si="10"/>
        <v/>
      </c>
      <c r="I66" s="234"/>
      <c r="J66" s="234"/>
      <c r="K66" s="234"/>
      <c r="L66" s="234"/>
      <c r="M66" s="308">
        <f t="shared" si="6"/>
        <v>0</v>
      </c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58" t="str">
        <f t="shared" si="3"/>
        <v>нет</v>
      </c>
      <c r="AM66" s="258" t="str">
        <f t="shared" si="7"/>
        <v>нет</v>
      </c>
      <c r="AN66" s="258">
        <f t="shared" si="4"/>
        <v>0</v>
      </c>
      <c r="AO66" s="258" t="e">
        <f t="shared" si="5"/>
        <v>#VALUE!</v>
      </c>
    </row>
    <row r="67" spans="1:41">
      <c r="A67" s="261" t="e">
        <f t="shared" si="8"/>
        <v>#VALUE!</v>
      </c>
      <c r="B67" s="241">
        <v>64</v>
      </c>
      <c r="C67" s="242"/>
      <c r="D67" s="256" t="str">
        <f t="shared" si="9"/>
        <v/>
      </c>
      <c r="E67" s="234"/>
      <c r="F67" s="234"/>
      <c r="G67" s="242"/>
      <c r="H67" s="257" t="str">
        <f t="shared" si="10"/>
        <v/>
      </c>
      <c r="I67" s="234"/>
      <c r="J67" s="234"/>
      <c r="K67" s="234"/>
      <c r="L67" s="234"/>
      <c r="M67" s="308">
        <f t="shared" si="6"/>
        <v>0</v>
      </c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A67" s="234"/>
      <c r="AB67" s="234"/>
      <c r="AC67" s="234"/>
      <c r="AD67" s="234"/>
      <c r="AE67" s="234"/>
      <c r="AF67" s="234"/>
      <c r="AG67" s="234"/>
      <c r="AH67" s="234"/>
      <c r="AI67" s="234"/>
      <c r="AJ67" s="234"/>
      <c r="AK67" s="234"/>
      <c r="AL67" s="258" t="str">
        <f t="shared" si="3"/>
        <v>нет</v>
      </c>
      <c r="AM67" s="258" t="str">
        <f t="shared" si="7"/>
        <v>нет</v>
      </c>
      <c r="AN67" s="258">
        <f t="shared" si="4"/>
        <v>0</v>
      </c>
      <c r="AO67" s="258" t="e">
        <f t="shared" si="5"/>
        <v>#VALUE!</v>
      </c>
    </row>
    <row r="68" spans="1:41">
      <c r="A68" s="261" t="e">
        <f t="shared" si="8"/>
        <v>#VALUE!</v>
      </c>
      <c r="B68" s="241">
        <v>65</v>
      </c>
      <c r="C68" s="242"/>
      <c r="D68" s="256" t="str">
        <f t="shared" ref="D68:D99" si="11">IFERROR(VLOOKUP(C68,msu,2,0),"")</f>
        <v/>
      </c>
      <c r="E68" s="234"/>
      <c r="F68" s="234"/>
      <c r="G68" s="242"/>
      <c r="H68" s="257" t="str">
        <f t="shared" ref="H68:H99" si="12">IFERROR(VLOOKUP(G68,oo,2,0),"")</f>
        <v/>
      </c>
      <c r="I68" s="234"/>
      <c r="J68" s="234"/>
      <c r="K68" s="234"/>
      <c r="L68" s="234"/>
      <c r="M68" s="308">
        <f t="shared" si="6"/>
        <v>0</v>
      </c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58" t="str">
        <f t="shared" si="3"/>
        <v>нет</v>
      </c>
      <c r="AM68" s="258" t="str">
        <f t="shared" si="7"/>
        <v>нет</v>
      </c>
      <c r="AN68" s="258">
        <f t="shared" si="4"/>
        <v>0</v>
      </c>
      <c r="AO68" s="258" t="e">
        <f t="shared" si="5"/>
        <v>#VALUE!</v>
      </c>
    </row>
    <row r="69" spans="1:41">
      <c r="A69" s="261" t="e">
        <f t="shared" si="8"/>
        <v>#VALUE!</v>
      </c>
      <c r="B69" s="241">
        <v>66</v>
      </c>
      <c r="C69" s="242"/>
      <c r="D69" s="256" t="str">
        <f t="shared" si="11"/>
        <v/>
      </c>
      <c r="E69" s="234"/>
      <c r="F69" s="234"/>
      <c r="G69" s="242"/>
      <c r="H69" s="257" t="str">
        <f t="shared" si="12"/>
        <v/>
      </c>
      <c r="I69" s="234"/>
      <c r="J69" s="234"/>
      <c r="K69" s="234"/>
      <c r="L69" s="234"/>
      <c r="M69" s="308">
        <f t="shared" si="6"/>
        <v>0</v>
      </c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4"/>
      <c r="AA69" s="234"/>
      <c r="AB69" s="234"/>
      <c r="AC69" s="234"/>
      <c r="AD69" s="234"/>
      <c r="AE69" s="234"/>
      <c r="AF69" s="234"/>
      <c r="AG69" s="234"/>
      <c r="AH69" s="234"/>
      <c r="AI69" s="234"/>
      <c r="AJ69" s="234"/>
      <c r="AK69" s="234"/>
      <c r="AL69" s="258" t="str">
        <f t="shared" ref="AL69:AL132" si="13">IF($I69&lt;5,"нет",IF($I69&gt;9,"нет","да"))</f>
        <v>нет</v>
      </c>
      <c r="AM69" s="258" t="str">
        <f t="shared" si="7"/>
        <v>нет</v>
      </c>
      <c r="AN69" s="258">
        <f t="shared" ref="AN69:AN132" si="14">COUNTIF(N69:AK69,"призер")+COUNTIF(N69:AK69,"победитель")</f>
        <v>0</v>
      </c>
      <c r="AO69" s="258" t="e">
        <f t="shared" ref="AO69:AO132" si="15">IF(LEN(G69)=5,LEFT(G69,1)+100,LEFT(G69,2)+100)</f>
        <v>#VALUE!</v>
      </c>
    </row>
    <row r="70" spans="1:41">
      <c r="A70" s="261" t="e">
        <f t="shared" si="8"/>
        <v>#VALUE!</v>
      </c>
      <c r="B70" s="241">
        <v>67</v>
      </c>
      <c r="C70" s="242"/>
      <c r="D70" s="256" t="str">
        <f t="shared" si="11"/>
        <v/>
      </c>
      <c r="E70" s="234"/>
      <c r="F70" s="234"/>
      <c r="G70" s="242"/>
      <c r="H70" s="257" t="str">
        <f t="shared" si="12"/>
        <v/>
      </c>
      <c r="I70" s="234"/>
      <c r="J70" s="234"/>
      <c r="K70" s="234"/>
      <c r="L70" s="234"/>
      <c r="M70" s="308">
        <f t="shared" ref="M70:M133" si="16">COUNTA(N70:AK70)</f>
        <v>0</v>
      </c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A70" s="234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58" t="str">
        <f t="shared" si="13"/>
        <v>нет</v>
      </c>
      <c r="AM70" s="258" t="str">
        <f t="shared" ref="AM70:AM133" si="17">IF($I70&lt;=9,"нет","да")</f>
        <v>нет</v>
      </c>
      <c r="AN70" s="258">
        <f t="shared" si="14"/>
        <v>0</v>
      </c>
      <c r="AO70" s="258" t="e">
        <f t="shared" si="15"/>
        <v>#VALUE!</v>
      </c>
    </row>
    <row r="71" spans="1:41">
      <c r="A71" s="261" t="e">
        <f t="shared" si="8"/>
        <v>#VALUE!</v>
      </c>
      <c r="B71" s="241">
        <v>68</v>
      </c>
      <c r="C71" s="242"/>
      <c r="D71" s="256" t="str">
        <f t="shared" si="11"/>
        <v/>
      </c>
      <c r="E71" s="234"/>
      <c r="F71" s="234"/>
      <c r="G71" s="242"/>
      <c r="H71" s="257" t="str">
        <f t="shared" si="12"/>
        <v/>
      </c>
      <c r="I71" s="234"/>
      <c r="J71" s="234"/>
      <c r="K71" s="234"/>
      <c r="L71" s="234"/>
      <c r="M71" s="308">
        <f t="shared" si="16"/>
        <v>0</v>
      </c>
      <c r="N71" s="234"/>
      <c r="O71" s="234"/>
      <c r="P71" s="234"/>
      <c r="Q71" s="234"/>
      <c r="R71" s="234"/>
      <c r="S71" s="234"/>
      <c r="T71" s="234"/>
      <c r="U71" s="234"/>
      <c r="V71" s="234"/>
      <c r="W71" s="234"/>
      <c r="X71" s="234"/>
      <c r="Y71" s="234"/>
      <c r="Z71" s="234"/>
      <c r="AA71" s="234"/>
      <c r="AB71" s="234"/>
      <c r="AC71" s="234"/>
      <c r="AD71" s="234"/>
      <c r="AE71" s="234"/>
      <c r="AF71" s="234"/>
      <c r="AG71" s="234"/>
      <c r="AH71" s="234"/>
      <c r="AI71" s="234"/>
      <c r="AJ71" s="234"/>
      <c r="AK71" s="234"/>
      <c r="AL71" s="258" t="str">
        <f t="shared" si="13"/>
        <v>нет</v>
      </c>
      <c r="AM71" s="258" t="str">
        <f t="shared" si="17"/>
        <v>нет</v>
      </c>
      <c r="AN71" s="258">
        <f t="shared" si="14"/>
        <v>0</v>
      </c>
      <c r="AO71" s="258" t="e">
        <f t="shared" si="15"/>
        <v>#VALUE!</v>
      </c>
    </row>
    <row r="72" spans="1:41">
      <c r="A72" s="261" t="e">
        <f t="shared" ref="A72:A135" si="18">IF($AO72=$C72, "Код_ОО+МСУ_верно", "Требуется проверка кода ОО или МСУ, кроме 101, 102,103")</f>
        <v>#VALUE!</v>
      </c>
      <c r="B72" s="241">
        <v>69</v>
      </c>
      <c r="C72" s="242"/>
      <c r="D72" s="256" t="str">
        <f t="shared" si="11"/>
        <v/>
      </c>
      <c r="E72" s="234"/>
      <c r="F72" s="234"/>
      <c r="G72" s="242"/>
      <c r="H72" s="257" t="str">
        <f t="shared" si="12"/>
        <v/>
      </c>
      <c r="I72" s="234"/>
      <c r="J72" s="234"/>
      <c r="K72" s="234"/>
      <c r="L72" s="234"/>
      <c r="M72" s="308">
        <f t="shared" si="16"/>
        <v>0</v>
      </c>
      <c r="N72" s="234"/>
      <c r="O72" s="234"/>
      <c r="P72" s="234"/>
      <c r="Q72" s="234"/>
      <c r="R72" s="234"/>
      <c r="S72" s="234"/>
      <c r="T72" s="234"/>
      <c r="U72" s="234"/>
      <c r="V72" s="234"/>
      <c r="W72" s="234"/>
      <c r="X72" s="234"/>
      <c r="Y72" s="234"/>
      <c r="Z72" s="234"/>
      <c r="AA72" s="234"/>
      <c r="AB72" s="234"/>
      <c r="AC72" s="234"/>
      <c r="AD72" s="234"/>
      <c r="AE72" s="234"/>
      <c r="AF72" s="234"/>
      <c r="AG72" s="234"/>
      <c r="AH72" s="234"/>
      <c r="AI72" s="234"/>
      <c r="AJ72" s="234"/>
      <c r="AK72" s="234"/>
      <c r="AL72" s="258" t="str">
        <f t="shared" si="13"/>
        <v>нет</v>
      </c>
      <c r="AM72" s="258" t="str">
        <f t="shared" si="17"/>
        <v>нет</v>
      </c>
      <c r="AN72" s="258">
        <f t="shared" si="14"/>
        <v>0</v>
      </c>
      <c r="AO72" s="258" t="e">
        <f t="shared" si="15"/>
        <v>#VALUE!</v>
      </c>
    </row>
    <row r="73" spans="1:41">
      <c r="A73" s="261" t="e">
        <f t="shared" si="18"/>
        <v>#VALUE!</v>
      </c>
      <c r="B73" s="241">
        <v>70</v>
      </c>
      <c r="C73" s="242"/>
      <c r="D73" s="256" t="str">
        <f t="shared" si="11"/>
        <v/>
      </c>
      <c r="E73" s="234"/>
      <c r="F73" s="234"/>
      <c r="G73" s="242"/>
      <c r="H73" s="257" t="str">
        <f t="shared" si="12"/>
        <v/>
      </c>
      <c r="I73" s="234"/>
      <c r="J73" s="234"/>
      <c r="K73" s="234"/>
      <c r="L73" s="234"/>
      <c r="M73" s="308">
        <f t="shared" si="16"/>
        <v>0</v>
      </c>
      <c r="N73" s="234"/>
      <c r="O73" s="234"/>
      <c r="P73" s="234"/>
      <c r="Q73" s="234"/>
      <c r="R73" s="234"/>
      <c r="S73" s="234"/>
      <c r="T73" s="234"/>
      <c r="U73" s="234"/>
      <c r="V73" s="234"/>
      <c r="W73" s="234"/>
      <c r="X73" s="234"/>
      <c r="Y73" s="234"/>
      <c r="Z73" s="234"/>
      <c r="AA73" s="234"/>
      <c r="AB73" s="234"/>
      <c r="AC73" s="234"/>
      <c r="AD73" s="234"/>
      <c r="AE73" s="234"/>
      <c r="AF73" s="234"/>
      <c r="AG73" s="234"/>
      <c r="AH73" s="234"/>
      <c r="AI73" s="234"/>
      <c r="AJ73" s="234"/>
      <c r="AK73" s="234"/>
      <c r="AL73" s="258" t="str">
        <f t="shared" si="13"/>
        <v>нет</v>
      </c>
      <c r="AM73" s="258" t="str">
        <f t="shared" si="17"/>
        <v>нет</v>
      </c>
      <c r="AN73" s="258">
        <f t="shared" si="14"/>
        <v>0</v>
      </c>
      <c r="AO73" s="258" t="e">
        <f t="shared" si="15"/>
        <v>#VALUE!</v>
      </c>
    </row>
    <row r="74" spans="1:41">
      <c r="A74" s="261" t="e">
        <f t="shared" si="18"/>
        <v>#VALUE!</v>
      </c>
      <c r="B74" s="241">
        <v>71</v>
      </c>
      <c r="C74" s="242"/>
      <c r="D74" s="256" t="str">
        <f t="shared" si="11"/>
        <v/>
      </c>
      <c r="E74" s="234"/>
      <c r="F74" s="234"/>
      <c r="G74" s="242"/>
      <c r="H74" s="257" t="str">
        <f t="shared" si="12"/>
        <v/>
      </c>
      <c r="I74" s="234"/>
      <c r="J74" s="234"/>
      <c r="K74" s="234"/>
      <c r="L74" s="234"/>
      <c r="M74" s="308">
        <f t="shared" si="16"/>
        <v>0</v>
      </c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4"/>
      <c r="AB74" s="234"/>
      <c r="AC74" s="234"/>
      <c r="AD74" s="234"/>
      <c r="AE74" s="234"/>
      <c r="AF74" s="234"/>
      <c r="AG74" s="234"/>
      <c r="AH74" s="234"/>
      <c r="AI74" s="234"/>
      <c r="AJ74" s="234"/>
      <c r="AK74" s="234"/>
      <c r="AL74" s="258" t="str">
        <f t="shared" si="13"/>
        <v>нет</v>
      </c>
      <c r="AM74" s="258" t="str">
        <f t="shared" si="17"/>
        <v>нет</v>
      </c>
      <c r="AN74" s="258">
        <f t="shared" si="14"/>
        <v>0</v>
      </c>
      <c r="AO74" s="258" t="e">
        <f t="shared" si="15"/>
        <v>#VALUE!</v>
      </c>
    </row>
    <row r="75" spans="1:41">
      <c r="A75" s="261" t="e">
        <f t="shared" si="18"/>
        <v>#VALUE!</v>
      </c>
      <c r="B75" s="241">
        <v>72</v>
      </c>
      <c r="C75" s="242"/>
      <c r="D75" s="256" t="str">
        <f t="shared" si="11"/>
        <v/>
      </c>
      <c r="E75" s="234"/>
      <c r="F75" s="234"/>
      <c r="G75" s="242"/>
      <c r="H75" s="257" t="str">
        <f t="shared" si="12"/>
        <v/>
      </c>
      <c r="I75" s="234"/>
      <c r="J75" s="234"/>
      <c r="K75" s="234"/>
      <c r="L75" s="234"/>
      <c r="M75" s="308">
        <f t="shared" si="16"/>
        <v>0</v>
      </c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  <c r="AA75" s="234"/>
      <c r="AB75" s="234"/>
      <c r="AC75" s="234"/>
      <c r="AD75" s="234"/>
      <c r="AE75" s="234"/>
      <c r="AF75" s="234"/>
      <c r="AG75" s="234"/>
      <c r="AH75" s="234"/>
      <c r="AI75" s="234"/>
      <c r="AJ75" s="234"/>
      <c r="AK75" s="234"/>
      <c r="AL75" s="258" t="str">
        <f t="shared" si="13"/>
        <v>нет</v>
      </c>
      <c r="AM75" s="258" t="str">
        <f t="shared" si="17"/>
        <v>нет</v>
      </c>
      <c r="AN75" s="258">
        <f t="shared" si="14"/>
        <v>0</v>
      </c>
      <c r="AO75" s="258" t="e">
        <f t="shared" si="15"/>
        <v>#VALUE!</v>
      </c>
    </row>
    <row r="76" spans="1:41">
      <c r="A76" s="261" t="e">
        <f t="shared" si="18"/>
        <v>#VALUE!</v>
      </c>
      <c r="B76" s="241">
        <v>73</v>
      </c>
      <c r="C76" s="242"/>
      <c r="D76" s="256" t="str">
        <f t="shared" si="11"/>
        <v/>
      </c>
      <c r="E76" s="234"/>
      <c r="F76" s="234"/>
      <c r="G76" s="242"/>
      <c r="H76" s="257" t="str">
        <f t="shared" si="12"/>
        <v/>
      </c>
      <c r="I76" s="234"/>
      <c r="J76" s="234"/>
      <c r="K76" s="234"/>
      <c r="L76" s="234"/>
      <c r="M76" s="308">
        <f t="shared" si="16"/>
        <v>0</v>
      </c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58" t="str">
        <f t="shared" si="13"/>
        <v>нет</v>
      </c>
      <c r="AM76" s="258" t="str">
        <f t="shared" si="17"/>
        <v>нет</v>
      </c>
      <c r="AN76" s="258">
        <f t="shared" si="14"/>
        <v>0</v>
      </c>
      <c r="AO76" s="258" t="e">
        <f t="shared" si="15"/>
        <v>#VALUE!</v>
      </c>
    </row>
    <row r="77" spans="1:41">
      <c r="A77" s="261" t="e">
        <f t="shared" si="18"/>
        <v>#VALUE!</v>
      </c>
      <c r="B77" s="241">
        <v>74</v>
      </c>
      <c r="C77" s="242"/>
      <c r="D77" s="256" t="str">
        <f t="shared" si="11"/>
        <v/>
      </c>
      <c r="E77" s="234"/>
      <c r="F77" s="234"/>
      <c r="G77" s="242"/>
      <c r="H77" s="257" t="str">
        <f t="shared" si="12"/>
        <v/>
      </c>
      <c r="I77" s="234"/>
      <c r="J77" s="234"/>
      <c r="K77" s="234"/>
      <c r="L77" s="234"/>
      <c r="M77" s="308">
        <f t="shared" si="16"/>
        <v>0</v>
      </c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A77" s="234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58" t="str">
        <f t="shared" si="13"/>
        <v>нет</v>
      </c>
      <c r="AM77" s="258" t="str">
        <f t="shared" si="17"/>
        <v>нет</v>
      </c>
      <c r="AN77" s="258">
        <f t="shared" si="14"/>
        <v>0</v>
      </c>
      <c r="AO77" s="258" t="e">
        <f t="shared" si="15"/>
        <v>#VALUE!</v>
      </c>
    </row>
    <row r="78" spans="1:41">
      <c r="A78" s="261" t="e">
        <f t="shared" si="18"/>
        <v>#VALUE!</v>
      </c>
      <c r="B78" s="241">
        <v>75</v>
      </c>
      <c r="C78" s="242"/>
      <c r="D78" s="256" t="str">
        <f t="shared" si="11"/>
        <v/>
      </c>
      <c r="E78" s="234"/>
      <c r="F78" s="234"/>
      <c r="G78" s="242"/>
      <c r="H78" s="257" t="str">
        <f t="shared" si="12"/>
        <v/>
      </c>
      <c r="I78" s="234"/>
      <c r="J78" s="234"/>
      <c r="K78" s="234"/>
      <c r="L78" s="234"/>
      <c r="M78" s="308">
        <f t="shared" si="16"/>
        <v>0</v>
      </c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58" t="str">
        <f t="shared" si="13"/>
        <v>нет</v>
      </c>
      <c r="AM78" s="258" t="str">
        <f t="shared" si="17"/>
        <v>нет</v>
      </c>
      <c r="AN78" s="258">
        <f t="shared" si="14"/>
        <v>0</v>
      </c>
      <c r="AO78" s="258" t="e">
        <f t="shared" si="15"/>
        <v>#VALUE!</v>
      </c>
    </row>
    <row r="79" spans="1:41">
      <c r="A79" s="261" t="e">
        <f t="shared" si="18"/>
        <v>#VALUE!</v>
      </c>
      <c r="B79" s="241">
        <v>76</v>
      </c>
      <c r="C79" s="242"/>
      <c r="D79" s="256" t="str">
        <f t="shared" si="11"/>
        <v/>
      </c>
      <c r="E79" s="234"/>
      <c r="F79" s="234"/>
      <c r="G79" s="242"/>
      <c r="H79" s="257" t="str">
        <f t="shared" si="12"/>
        <v/>
      </c>
      <c r="I79" s="234"/>
      <c r="J79" s="234"/>
      <c r="K79" s="234"/>
      <c r="L79" s="234"/>
      <c r="M79" s="308">
        <f t="shared" si="16"/>
        <v>0</v>
      </c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58" t="str">
        <f t="shared" si="13"/>
        <v>нет</v>
      </c>
      <c r="AM79" s="258" t="str">
        <f t="shared" si="17"/>
        <v>нет</v>
      </c>
      <c r="AN79" s="258">
        <f t="shared" si="14"/>
        <v>0</v>
      </c>
      <c r="AO79" s="258" t="e">
        <f t="shared" si="15"/>
        <v>#VALUE!</v>
      </c>
    </row>
    <row r="80" spans="1:41">
      <c r="A80" s="261" t="e">
        <f t="shared" si="18"/>
        <v>#VALUE!</v>
      </c>
      <c r="B80" s="241">
        <v>77</v>
      </c>
      <c r="C80" s="242"/>
      <c r="D80" s="256" t="str">
        <f t="shared" si="11"/>
        <v/>
      </c>
      <c r="E80" s="234"/>
      <c r="F80" s="234"/>
      <c r="G80" s="242"/>
      <c r="H80" s="257" t="str">
        <f t="shared" si="12"/>
        <v/>
      </c>
      <c r="I80" s="234"/>
      <c r="J80" s="234"/>
      <c r="K80" s="234"/>
      <c r="L80" s="234"/>
      <c r="M80" s="308">
        <f t="shared" si="16"/>
        <v>0</v>
      </c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58" t="str">
        <f t="shared" si="13"/>
        <v>нет</v>
      </c>
      <c r="AM80" s="258" t="str">
        <f t="shared" si="17"/>
        <v>нет</v>
      </c>
      <c r="AN80" s="258">
        <f t="shared" si="14"/>
        <v>0</v>
      </c>
      <c r="AO80" s="258" t="e">
        <f t="shared" si="15"/>
        <v>#VALUE!</v>
      </c>
    </row>
    <row r="81" spans="1:41">
      <c r="A81" s="261" t="e">
        <f t="shared" si="18"/>
        <v>#VALUE!</v>
      </c>
      <c r="B81" s="241">
        <v>78</v>
      </c>
      <c r="C81" s="242"/>
      <c r="D81" s="256" t="str">
        <f t="shared" si="11"/>
        <v/>
      </c>
      <c r="E81" s="234"/>
      <c r="F81" s="234"/>
      <c r="G81" s="242"/>
      <c r="H81" s="257" t="str">
        <f t="shared" si="12"/>
        <v/>
      </c>
      <c r="I81" s="234"/>
      <c r="J81" s="234"/>
      <c r="K81" s="234"/>
      <c r="L81" s="234"/>
      <c r="M81" s="308">
        <f t="shared" si="16"/>
        <v>0</v>
      </c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58" t="str">
        <f t="shared" si="13"/>
        <v>нет</v>
      </c>
      <c r="AM81" s="258" t="str">
        <f t="shared" si="17"/>
        <v>нет</v>
      </c>
      <c r="AN81" s="258">
        <f t="shared" si="14"/>
        <v>0</v>
      </c>
      <c r="AO81" s="258" t="e">
        <f t="shared" si="15"/>
        <v>#VALUE!</v>
      </c>
    </row>
    <row r="82" spans="1:41">
      <c r="A82" s="261" t="e">
        <f t="shared" si="18"/>
        <v>#VALUE!</v>
      </c>
      <c r="B82" s="241">
        <v>79</v>
      </c>
      <c r="C82" s="242"/>
      <c r="D82" s="256" t="str">
        <f t="shared" si="11"/>
        <v/>
      </c>
      <c r="E82" s="234"/>
      <c r="F82" s="234"/>
      <c r="G82" s="242"/>
      <c r="H82" s="257" t="str">
        <f t="shared" si="12"/>
        <v/>
      </c>
      <c r="I82" s="234"/>
      <c r="J82" s="234"/>
      <c r="K82" s="234"/>
      <c r="L82" s="234"/>
      <c r="M82" s="308">
        <f t="shared" si="16"/>
        <v>0</v>
      </c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58" t="str">
        <f t="shared" si="13"/>
        <v>нет</v>
      </c>
      <c r="AM82" s="258" t="str">
        <f t="shared" si="17"/>
        <v>нет</v>
      </c>
      <c r="AN82" s="258">
        <f t="shared" si="14"/>
        <v>0</v>
      </c>
      <c r="AO82" s="258" t="e">
        <f t="shared" si="15"/>
        <v>#VALUE!</v>
      </c>
    </row>
    <row r="83" spans="1:41">
      <c r="A83" s="261" t="e">
        <f t="shared" si="18"/>
        <v>#VALUE!</v>
      </c>
      <c r="B83" s="241">
        <v>80</v>
      </c>
      <c r="C83" s="242"/>
      <c r="D83" s="256" t="str">
        <f t="shared" si="11"/>
        <v/>
      </c>
      <c r="E83" s="234"/>
      <c r="F83" s="234"/>
      <c r="G83" s="242"/>
      <c r="H83" s="257" t="str">
        <f t="shared" si="12"/>
        <v/>
      </c>
      <c r="I83" s="234"/>
      <c r="J83" s="234"/>
      <c r="K83" s="234"/>
      <c r="L83" s="234"/>
      <c r="M83" s="308">
        <f t="shared" si="16"/>
        <v>0</v>
      </c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234"/>
      <c r="Z83" s="234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58" t="str">
        <f t="shared" si="13"/>
        <v>нет</v>
      </c>
      <c r="AM83" s="258" t="str">
        <f t="shared" si="17"/>
        <v>нет</v>
      </c>
      <c r="AN83" s="258">
        <f t="shared" si="14"/>
        <v>0</v>
      </c>
      <c r="AO83" s="258" t="e">
        <f t="shared" si="15"/>
        <v>#VALUE!</v>
      </c>
    </row>
    <row r="84" spans="1:41">
      <c r="A84" s="261" t="e">
        <f t="shared" si="18"/>
        <v>#VALUE!</v>
      </c>
      <c r="B84" s="241">
        <v>81</v>
      </c>
      <c r="C84" s="242"/>
      <c r="D84" s="256" t="str">
        <f t="shared" si="11"/>
        <v/>
      </c>
      <c r="E84" s="234"/>
      <c r="F84" s="234"/>
      <c r="G84" s="242"/>
      <c r="H84" s="257" t="str">
        <f t="shared" si="12"/>
        <v/>
      </c>
      <c r="I84" s="234"/>
      <c r="J84" s="234"/>
      <c r="K84" s="234"/>
      <c r="L84" s="234"/>
      <c r="M84" s="308">
        <f t="shared" si="16"/>
        <v>0</v>
      </c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58" t="str">
        <f t="shared" si="13"/>
        <v>нет</v>
      </c>
      <c r="AM84" s="258" t="str">
        <f t="shared" si="17"/>
        <v>нет</v>
      </c>
      <c r="AN84" s="258">
        <f t="shared" si="14"/>
        <v>0</v>
      </c>
      <c r="AO84" s="258" t="e">
        <f t="shared" si="15"/>
        <v>#VALUE!</v>
      </c>
    </row>
    <row r="85" spans="1:41">
      <c r="A85" s="261" t="e">
        <f t="shared" si="18"/>
        <v>#VALUE!</v>
      </c>
      <c r="B85" s="241">
        <v>82</v>
      </c>
      <c r="C85" s="242"/>
      <c r="D85" s="256" t="str">
        <f t="shared" si="11"/>
        <v/>
      </c>
      <c r="E85" s="234"/>
      <c r="F85" s="234"/>
      <c r="G85" s="242"/>
      <c r="H85" s="257" t="str">
        <f t="shared" si="12"/>
        <v/>
      </c>
      <c r="I85" s="234"/>
      <c r="J85" s="234"/>
      <c r="K85" s="234"/>
      <c r="L85" s="234"/>
      <c r="M85" s="308">
        <f t="shared" si="16"/>
        <v>0</v>
      </c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58" t="str">
        <f t="shared" si="13"/>
        <v>нет</v>
      </c>
      <c r="AM85" s="258" t="str">
        <f t="shared" si="17"/>
        <v>нет</v>
      </c>
      <c r="AN85" s="258">
        <f t="shared" si="14"/>
        <v>0</v>
      </c>
      <c r="AO85" s="258" t="e">
        <f t="shared" si="15"/>
        <v>#VALUE!</v>
      </c>
    </row>
    <row r="86" spans="1:41">
      <c r="A86" s="261" t="e">
        <f t="shared" si="18"/>
        <v>#VALUE!</v>
      </c>
      <c r="B86" s="241">
        <v>83</v>
      </c>
      <c r="C86" s="242"/>
      <c r="D86" s="256" t="str">
        <f t="shared" si="11"/>
        <v/>
      </c>
      <c r="E86" s="234"/>
      <c r="F86" s="234"/>
      <c r="G86" s="242"/>
      <c r="H86" s="257" t="str">
        <f t="shared" si="12"/>
        <v/>
      </c>
      <c r="I86" s="234"/>
      <c r="J86" s="234"/>
      <c r="K86" s="234"/>
      <c r="L86" s="234"/>
      <c r="M86" s="308">
        <f t="shared" si="16"/>
        <v>0</v>
      </c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58" t="str">
        <f t="shared" si="13"/>
        <v>нет</v>
      </c>
      <c r="AM86" s="258" t="str">
        <f t="shared" si="17"/>
        <v>нет</v>
      </c>
      <c r="AN86" s="258">
        <f t="shared" si="14"/>
        <v>0</v>
      </c>
      <c r="AO86" s="258" t="e">
        <f t="shared" si="15"/>
        <v>#VALUE!</v>
      </c>
    </row>
    <row r="87" spans="1:41">
      <c r="A87" s="261" t="e">
        <f t="shared" si="18"/>
        <v>#VALUE!</v>
      </c>
      <c r="B87" s="241">
        <v>84</v>
      </c>
      <c r="C87" s="242"/>
      <c r="D87" s="256" t="str">
        <f t="shared" si="11"/>
        <v/>
      </c>
      <c r="E87" s="234"/>
      <c r="F87" s="234"/>
      <c r="G87" s="242"/>
      <c r="H87" s="257" t="str">
        <f t="shared" si="12"/>
        <v/>
      </c>
      <c r="I87" s="234"/>
      <c r="J87" s="234"/>
      <c r="K87" s="234"/>
      <c r="L87" s="234"/>
      <c r="M87" s="308">
        <f t="shared" si="16"/>
        <v>0</v>
      </c>
      <c r="N87" s="234"/>
      <c r="O87" s="234"/>
      <c r="P87" s="234"/>
      <c r="Q87" s="234"/>
      <c r="R87" s="234"/>
      <c r="S87" s="234"/>
      <c r="T87" s="234"/>
      <c r="U87" s="234"/>
      <c r="V87" s="234"/>
      <c r="W87" s="234"/>
      <c r="X87" s="234"/>
      <c r="Y87" s="234"/>
      <c r="Z87" s="234"/>
      <c r="AA87" s="234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58" t="str">
        <f t="shared" si="13"/>
        <v>нет</v>
      </c>
      <c r="AM87" s="258" t="str">
        <f t="shared" si="17"/>
        <v>нет</v>
      </c>
      <c r="AN87" s="258">
        <f t="shared" si="14"/>
        <v>0</v>
      </c>
      <c r="AO87" s="258" t="e">
        <f t="shared" si="15"/>
        <v>#VALUE!</v>
      </c>
    </row>
    <row r="88" spans="1:41">
      <c r="A88" s="261" t="e">
        <f t="shared" si="18"/>
        <v>#VALUE!</v>
      </c>
      <c r="B88" s="241">
        <v>85</v>
      </c>
      <c r="C88" s="242"/>
      <c r="D88" s="256" t="str">
        <f t="shared" si="11"/>
        <v/>
      </c>
      <c r="E88" s="234"/>
      <c r="F88" s="234"/>
      <c r="G88" s="242"/>
      <c r="H88" s="257" t="str">
        <f t="shared" si="12"/>
        <v/>
      </c>
      <c r="I88" s="234"/>
      <c r="J88" s="234"/>
      <c r="K88" s="234"/>
      <c r="L88" s="234"/>
      <c r="M88" s="308">
        <f t="shared" si="16"/>
        <v>0</v>
      </c>
      <c r="N88" s="234"/>
      <c r="O88" s="234"/>
      <c r="P88" s="234"/>
      <c r="Q88" s="234"/>
      <c r="R88" s="234"/>
      <c r="S88" s="234"/>
      <c r="T88" s="234"/>
      <c r="U88" s="234"/>
      <c r="V88" s="234"/>
      <c r="W88" s="234"/>
      <c r="X88" s="234"/>
      <c r="Y88" s="234"/>
      <c r="Z88" s="234"/>
      <c r="AA88" s="234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58" t="str">
        <f t="shared" si="13"/>
        <v>нет</v>
      </c>
      <c r="AM88" s="258" t="str">
        <f t="shared" si="17"/>
        <v>нет</v>
      </c>
      <c r="AN88" s="258">
        <f t="shared" si="14"/>
        <v>0</v>
      </c>
      <c r="AO88" s="258" t="e">
        <f t="shared" si="15"/>
        <v>#VALUE!</v>
      </c>
    </row>
    <row r="89" spans="1:41">
      <c r="A89" s="261" t="e">
        <f t="shared" si="18"/>
        <v>#VALUE!</v>
      </c>
      <c r="B89" s="241">
        <v>86</v>
      </c>
      <c r="C89" s="242"/>
      <c r="D89" s="256" t="str">
        <f t="shared" si="11"/>
        <v/>
      </c>
      <c r="E89" s="234"/>
      <c r="F89" s="234"/>
      <c r="G89" s="242"/>
      <c r="H89" s="257" t="str">
        <f t="shared" si="12"/>
        <v/>
      </c>
      <c r="I89" s="234"/>
      <c r="J89" s="234"/>
      <c r="K89" s="234"/>
      <c r="L89" s="234"/>
      <c r="M89" s="308">
        <f t="shared" si="16"/>
        <v>0</v>
      </c>
      <c r="N89" s="234"/>
      <c r="O89" s="234"/>
      <c r="P89" s="234"/>
      <c r="Q89" s="234"/>
      <c r="R89" s="234"/>
      <c r="S89" s="234"/>
      <c r="T89" s="234"/>
      <c r="U89" s="234"/>
      <c r="V89" s="234"/>
      <c r="W89" s="234"/>
      <c r="X89" s="234"/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58" t="str">
        <f t="shared" si="13"/>
        <v>нет</v>
      </c>
      <c r="AM89" s="258" t="str">
        <f t="shared" si="17"/>
        <v>нет</v>
      </c>
      <c r="AN89" s="258">
        <f t="shared" si="14"/>
        <v>0</v>
      </c>
      <c r="AO89" s="258" t="e">
        <f t="shared" si="15"/>
        <v>#VALUE!</v>
      </c>
    </row>
    <row r="90" spans="1:41">
      <c r="A90" s="261" t="e">
        <f t="shared" si="18"/>
        <v>#VALUE!</v>
      </c>
      <c r="B90" s="241">
        <v>87</v>
      </c>
      <c r="C90" s="242"/>
      <c r="D90" s="256" t="str">
        <f t="shared" si="11"/>
        <v/>
      </c>
      <c r="E90" s="234"/>
      <c r="F90" s="234"/>
      <c r="G90" s="242"/>
      <c r="H90" s="257" t="str">
        <f t="shared" si="12"/>
        <v/>
      </c>
      <c r="I90" s="234"/>
      <c r="J90" s="234"/>
      <c r="K90" s="234"/>
      <c r="L90" s="234"/>
      <c r="M90" s="308">
        <f t="shared" si="16"/>
        <v>0</v>
      </c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58" t="str">
        <f t="shared" si="13"/>
        <v>нет</v>
      </c>
      <c r="AM90" s="258" t="str">
        <f t="shared" si="17"/>
        <v>нет</v>
      </c>
      <c r="AN90" s="258">
        <f t="shared" si="14"/>
        <v>0</v>
      </c>
      <c r="AO90" s="258" t="e">
        <f t="shared" si="15"/>
        <v>#VALUE!</v>
      </c>
    </row>
    <row r="91" spans="1:41">
      <c r="A91" s="261" t="e">
        <f t="shared" si="18"/>
        <v>#VALUE!</v>
      </c>
      <c r="B91" s="241">
        <v>88</v>
      </c>
      <c r="C91" s="242"/>
      <c r="D91" s="256" t="str">
        <f t="shared" si="11"/>
        <v/>
      </c>
      <c r="E91" s="234"/>
      <c r="F91" s="234"/>
      <c r="G91" s="242"/>
      <c r="H91" s="257" t="str">
        <f t="shared" si="12"/>
        <v/>
      </c>
      <c r="I91" s="234"/>
      <c r="J91" s="234"/>
      <c r="K91" s="234"/>
      <c r="L91" s="234"/>
      <c r="M91" s="308">
        <f t="shared" si="16"/>
        <v>0</v>
      </c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58" t="str">
        <f t="shared" si="13"/>
        <v>нет</v>
      </c>
      <c r="AM91" s="258" t="str">
        <f t="shared" si="17"/>
        <v>нет</v>
      </c>
      <c r="AN91" s="258">
        <f t="shared" si="14"/>
        <v>0</v>
      </c>
      <c r="AO91" s="258" t="e">
        <f t="shared" si="15"/>
        <v>#VALUE!</v>
      </c>
    </row>
    <row r="92" spans="1:41">
      <c r="A92" s="261" t="e">
        <f t="shared" si="18"/>
        <v>#VALUE!</v>
      </c>
      <c r="B92" s="241">
        <v>89</v>
      </c>
      <c r="C92" s="242"/>
      <c r="D92" s="256" t="str">
        <f t="shared" si="11"/>
        <v/>
      </c>
      <c r="E92" s="234"/>
      <c r="F92" s="234"/>
      <c r="G92" s="242"/>
      <c r="H92" s="257" t="str">
        <f t="shared" si="12"/>
        <v/>
      </c>
      <c r="I92" s="234"/>
      <c r="J92" s="234"/>
      <c r="K92" s="234"/>
      <c r="L92" s="234"/>
      <c r="M92" s="308">
        <f t="shared" si="16"/>
        <v>0</v>
      </c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  <c r="AA92" s="234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58" t="str">
        <f t="shared" si="13"/>
        <v>нет</v>
      </c>
      <c r="AM92" s="258" t="str">
        <f t="shared" si="17"/>
        <v>нет</v>
      </c>
      <c r="AN92" s="258">
        <f t="shared" si="14"/>
        <v>0</v>
      </c>
      <c r="AO92" s="258" t="e">
        <f t="shared" si="15"/>
        <v>#VALUE!</v>
      </c>
    </row>
    <row r="93" spans="1:41">
      <c r="A93" s="261" t="e">
        <f t="shared" si="18"/>
        <v>#VALUE!</v>
      </c>
      <c r="B93" s="241">
        <v>90</v>
      </c>
      <c r="C93" s="242"/>
      <c r="D93" s="256" t="str">
        <f t="shared" si="11"/>
        <v/>
      </c>
      <c r="E93" s="234"/>
      <c r="F93" s="234"/>
      <c r="G93" s="242"/>
      <c r="H93" s="257" t="str">
        <f t="shared" si="12"/>
        <v/>
      </c>
      <c r="I93" s="234"/>
      <c r="J93" s="234"/>
      <c r="K93" s="234"/>
      <c r="L93" s="234"/>
      <c r="M93" s="308">
        <f t="shared" si="16"/>
        <v>0</v>
      </c>
      <c r="N93" s="234"/>
      <c r="O93" s="234"/>
      <c r="P93" s="234"/>
      <c r="Q93" s="234"/>
      <c r="R93" s="234"/>
      <c r="S93" s="234"/>
      <c r="T93" s="234"/>
      <c r="U93" s="234"/>
      <c r="V93" s="234"/>
      <c r="W93" s="234"/>
      <c r="X93" s="234"/>
      <c r="Y93" s="234"/>
      <c r="Z93" s="234"/>
      <c r="AA93" s="234"/>
      <c r="AB93" s="234"/>
      <c r="AC93" s="234"/>
      <c r="AD93" s="234"/>
      <c r="AE93" s="234"/>
      <c r="AF93" s="234"/>
      <c r="AG93" s="234"/>
      <c r="AH93" s="234"/>
      <c r="AI93" s="234"/>
      <c r="AJ93" s="234"/>
      <c r="AK93" s="234"/>
      <c r="AL93" s="258" t="str">
        <f t="shared" si="13"/>
        <v>нет</v>
      </c>
      <c r="AM93" s="258" t="str">
        <f t="shared" si="17"/>
        <v>нет</v>
      </c>
      <c r="AN93" s="258">
        <f t="shared" si="14"/>
        <v>0</v>
      </c>
      <c r="AO93" s="258" t="e">
        <f t="shared" si="15"/>
        <v>#VALUE!</v>
      </c>
    </row>
    <row r="94" spans="1:41">
      <c r="A94" s="261" t="e">
        <f t="shared" si="18"/>
        <v>#VALUE!</v>
      </c>
      <c r="B94" s="241">
        <v>91</v>
      </c>
      <c r="C94" s="242"/>
      <c r="D94" s="256" t="str">
        <f t="shared" si="11"/>
        <v/>
      </c>
      <c r="E94" s="234"/>
      <c r="F94" s="234"/>
      <c r="G94" s="242"/>
      <c r="H94" s="257" t="str">
        <f t="shared" si="12"/>
        <v/>
      </c>
      <c r="I94" s="234"/>
      <c r="J94" s="234"/>
      <c r="K94" s="234"/>
      <c r="L94" s="234"/>
      <c r="M94" s="308">
        <f t="shared" si="16"/>
        <v>0</v>
      </c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4"/>
      <c r="Z94" s="234"/>
      <c r="AA94" s="234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58" t="str">
        <f t="shared" si="13"/>
        <v>нет</v>
      </c>
      <c r="AM94" s="258" t="str">
        <f t="shared" si="17"/>
        <v>нет</v>
      </c>
      <c r="AN94" s="258">
        <f t="shared" si="14"/>
        <v>0</v>
      </c>
      <c r="AO94" s="258" t="e">
        <f t="shared" si="15"/>
        <v>#VALUE!</v>
      </c>
    </row>
    <row r="95" spans="1:41">
      <c r="A95" s="261" t="e">
        <f t="shared" si="18"/>
        <v>#VALUE!</v>
      </c>
      <c r="B95" s="241">
        <v>92</v>
      </c>
      <c r="C95" s="242"/>
      <c r="D95" s="256" t="str">
        <f t="shared" si="11"/>
        <v/>
      </c>
      <c r="E95" s="234"/>
      <c r="F95" s="234"/>
      <c r="G95" s="242"/>
      <c r="H95" s="257" t="str">
        <f t="shared" si="12"/>
        <v/>
      </c>
      <c r="I95" s="234"/>
      <c r="J95" s="234"/>
      <c r="K95" s="234"/>
      <c r="L95" s="234"/>
      <c r="M95" s="308">
        <f t="shared" si="16"/>
        <v>0</v>
      </c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58" t="str">
        <f t="shared" si="13"/>
        <v>нет</v>
      </c>
      <c r="AM95" s="258" t="str">
        <f t="shared" si="17"/>
        <v>нет</v>
      </c>
      <c r="AN95" s="258">
        <f t="shared" si="14"/>
        <v>0</v>
      </c>
      <c r="AO95" s="258" t="e">
        <f t="shared" si="15"/>
        <v>#VALUE!</v>
      </c>
    </row>
    <row r="96" spans="1:41">
      <c r="A96" s="261" t="e">
        <f t="shared" si="18"/>
        <v>#VALUE!</v>
      </c>
      <c r="B96" s="241">
        <v>93</v>
      </c>
      <c r="C96" s="242"/>
      <c r="D96" s="256" t="str">
        <f t="shared" si="11"/>
        <v/>
      </c>
      <c r="E96" s="234"/>
      <c r="F96" s="234"/>
      <c r="G96" s="242"/>
      <c r="H96" s="257" t="str">
        <f t="shared" si="12"/>
        <v/>
      </c>
      <c r="I96" s="234"/>
      <c r="J96" s="234"/>
      <c r="K96" s="234"/>
      <c r="L96" s="234"/>
      <c r="M96" s="308">
        <f t="shared" si="16"/>
        <v>0</v>
      </c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58" t="str">
        <f t="shared" si="13"/>
        <v>нет</v>
      </c>
      <c r="AM96" s="258" t="str">
        <f t="shared" si="17"/>
        <v>нет</v>
      </c>
      <c r="AN96" s="258">
        <f t="shared" si="14"/>
        <v>0</v>
      </c>
      <c r="AO96" s="258" t="e">
        <f t="shared" si="15"/>
        <v>#VALUE!</v>
      </c>
    </row>
    <row r="97" spans="1:41">
      <c r="A97" s="261" t="e">
        <f t="shared" si="18"/>
        <v>#VALUE!</v>
      </c>
      <c r="B97" s="241">
        <v>94</v>
      </c>
      <c r="C97" s="242"/>
      <c r="D97" s="256" t="str">
        <f t="shared" si="11"/>
        <v/>
      </c>
      <c r="E97" s="234"/>
      <c r="F97" s="234"/>
      <c r="G97" s="242"/>
      <c r="H97" s="257" t="str">
        <f t="shared" si="12"/>
        <v/>
      </c>
      <c r="I97" s="234"/>
      <c r="J97" s="234"/>
      <c r="K97" s="234"/>
      <c r="L97" s="234"/>
      <c r="M97" s="308">
        <f t="shared" si="16"/>
        <v>0</v>
      </c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58" t="str">
        <f t="shared" si="13"/>
        <v>нет</v>
      </c>
      <c r="AM97" s="258" t="str">
        <f t="shared" si="17"/>
        <v>нет</v>
      </c>
      <c r="AN97" s="258">
        <f t="shared" si="14"/>
        <v>0</v>
      </c>
      <c r="AO97" s="258" t="e">
        <f t="shared" si="15"/>
        <v>#VALUE!</v>
      </c>
    </row>
    <row r="98" spans="1:41">
      <c r="A98" s="261" t="e">
        <f t="shared" si="18"/>
        <v>#VALUE!</v>
      </c>
      <c r="B98" s="241">
        <v>95</v>
      </c>
      <c r="C98" s="242"/>
      <c r="D98" s="256" t="str">
        <f t="shared" si="11"/>
        <v/>
      </c>
      <c r="E98" s="234"/>
      <c r="F98" s="234"/>
      <c r="G98" s="242"/>
      <c r="H98" s="257" t="str">
        <f t="shared" si="12"/>
        <v/>
      </c>
      <c r="I98" s="234"/>
      <c r="J98" s="234"/>
      <c r="K98" s="234"/>
      <c r="L98" s="234"/>
      <c r="M98" s="308">
        <f t="shared" si="16"/>
        <v>0</v>
      </c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58" t="str">
        <f t="shared" si="13"/>
        <v>нет</v>
      </c>
      <c r="AM98" s="258" t="str">
        <f t="shared" si="17"/>
        <v>нет</v>
      </c>
      <c r="AN98" s="258">
        <f t="shared" si="14"/>
        <v>0</v>
      </c>
      <c r="AO98" s="258" t="e">
        <f t="shared" si="15"/>
        <v>#VALUE!</v>
      </c>
    </row>
    <row r="99" spans="1:41">
      <c r="A99" s="261" t="e">
        <f t="shared" si="18"/>
        <v>#VALUE!</v>
      </c>
      <c r="B99" s="241">
        <v>96</v>
      </c>
      <c r="C99" s="242"/>
      <c r="D99" s="256" t="str">
        <f t="shared" si="11"/>
        <v/>
      </c>
      <c r="E99" s="234"/>
      <c r="F99" s="234"/>
      <c r="G99" s="242"/>
      <c r="H99" s="257" t="str">
        <f t="shared" si="12"/>
        <v/>
      </c>
      <c r="I99" s="234"/>
      <c r="J99" s="234"/>
      <c r="K99" s="234"/>
      <c r="L99" s="234"/>
      <c r="M99" s="308">
        <f t="shared" si="16"/>
        <v>0</v>
      </c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58" t="str">
        <f t="shared" si="13"/>
        <v>нет</v>
      </c>
      <c r="AM99" s="258" t="str">
        <f t="shared" si="17"/>
        <v>нет</v>
      </c>
      <c r="AN99" s="258">
        <f t="shared" si="14"/>
        <v>0</v>
      </c>
      <c r="AO99" s="258" t="e">
        <f t="shared" si="15"/>
        <v>#VALUE!</v>
      </c>
    </row>
    <row r="100" spans="1:41">
      <c r="A100" s="261" t="e">
        <f t="shared" si="18"/>
        <v>#VALUE!</v>
      </c>
      <c r="B100" s="241">
        <v>97</v>
      </c>
      <c r="C100" s="242"/>
      <c r="D100" s="256" t="str">
        <f t="shared" ref="D100:D131" si="19">IFERROR(VLOOKUP(C100,msu,2,0),"")</f>
        <v/>
      </c>
      <c r="E100" s="234"/>
      <c r="F100" s="234"/>
      <c r="G100" s="242"/>
      <c r="H100" s="257" t="str">
        <f t="shared" ref="H100:H131" si="20">IFERROR(VLOOKUP(G100,oo,2,0),"")</f>
        <v/>
      </c>
      <c r="I100" s="234"/>
      <c r="J100" s="234"/>
      <c r="K100" s="234"/>
      <c r="L100" s="234"/>
      <c r="M100" s="308">
        <f t="shared" si="16"/>
        <v>0</v>
      </c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58" t="str">
        <f t="shared" si="13"/>
        <v>нет</v>
      </c>
      <c r="AM100" s="258" t="str">
        <f t="shared" si="17"/>
        <v>нет</v>
      </c>
      <c r="AN100" s="258">
        <f t="shared" si="14"/>
        <v>0</v>
      </c>
      <c r="AO100" s="258" t="e">
        <f t="shared" si="15"/>
        <v>#VALUE!</v>
      </c>
    </row>
    <row r="101" spans="1:41">
      <c r="A101" s="261" t="e">
        <f t="shared" si="18"/>
        <v>#VALUE!</v>
      </c>
      <c r="B101" s="241">
        <v>98</v>
      </c>
      <c r="C101" s="242"/>
      <c r="D101" s="256" t="str">
        <f t="shared" si="19"/>
        <v/>
      </c>
      <c r="E101" s="234"/>
      <c r="F101" s="234"/>
      <c r="G101" s="242"/>
      <c r="H101" s="257" t="str">
        <f t="shared" si="20"/>
        <v/>
      </c>
      <c r="I101" s="234"/>
      <c r="J101" s="234"/>
      <c r="K101" s="234"/>
      <c r="L101" s="234"/>
      <c r="M101" s="308">
        <f t="shared" si="16"/>
        <v>0</v>
      </c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58" t="str">
        <f t="shared" si="13"/>
        <v>нет</v>
      </c>
      <c r="AM101" s="258" t="str">
        <f t="shared" si="17"/>
        <v>нет</v>
      </c>
      <c r="AN101" s="258">
        <f t="shared" si="14"/>
        <v>0</v>
      </c>
      <c r="AO101" s="258" t="e">
        <f t="shared" si="15"/>
        <v>#VALUE!</v>
      </c>
    </row>
    <row r="102" spans="1:41">
      <c r="A102" s="261" t="e">
        <f t="shared" si="18"/>
        <v>#VALUE!</v>
      </c>
      <c r="B102" s="241">
        <v>99</v>
      </c>
      <c r="C102" s="242"/>
      <c r="D102" s="256" t="str">
        <f t="shared" si="19"/>
        <v/>
      </c>
      <c r="E102" s="234"/>
      <c r="F102" s="234"/>
      <c r="G102" s="242"/>
      <c r="H102" s="257" t="str">
        <f t="shared" si="20"/>
        <v/>
      </c>
      <c r="I102" s="234"/>
      <c r="J102" s="234"/>
      <c r="K102" s="234"/>
      <c r="L102" s="234"/>
      <c r="M102" s="308">
        <f t="shared" si="16"/>
        <v>0</v>
      </c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58" t="str">
        <f t="shared" si="13"/>
        <v>нет</v>
      </c>
      <c r="AM102" s="258" t="str">
        <f t="shared" si="17"/>
        <v>нет</v>
      </c>
      <c r="AN102" s="258">
        <f t="shared" si="14"/>
        <v>0</v>
      </c>
      <c r="AO102" s="258" t="e">
        <f t="shared" si="15"/>
        <v>#VALUE!</v>
      </c>
    </row>
    <row r="103" spans="1:41">
      <c r="A103" s="261" t="e">
        <f t="shared" si="18"/>
        <v>#VALUE!</v>
      </c>
      <c r="B103" s="241">
        <v>100</v>
      </c>
      <c r="C103" s="242"/>
      <c r="D103" s="256" t="str">
        <f t="shared" si="19"/>
        <v/>
      </c>
      <c r="E103" s="234"/>
      <c r="F103" s="234"/>
      <c r="G103" s="242"/>
      <c r="H103" s="257" t="str">
        <f t="shared" si="20"/>
        <v/>
      </c>
      <c r="I103" s="234"/>
      <c r="J103" s="234"/>
      <c r="K103" s="234"/>
      <c r="L103" s="234"/>
      <c r="M103" s="308">
        <f t="shared" si="16"/>
        <v>0</v>
      </c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58" t="str">
        <f t="shared" si="13"/>
        <v>нет</v>
      </c>
      <c r="AM103" s="258" t="str">
        <f t="shared" si="17"/>
        <v>нет</v>
      </c>
      <c r="AN103" s="258">
        <f t="shared" si="14"/>
        <v>0</v>
      </c>
      <c r="AO103" s="258" t="e">
        <f t="shared" si="15"/>
        <v>#VALUE!</v>
      </c>
    </row>
    <row r="104" spans="1:41">
      <c r="A104" s="261" t="e">
        <f t="shared" si="18"/>
        <v>#VALUE!</v>
      </c>
      <c r="B104" s="241">
        <v>101</v>
      </c>
      <c r="C104" s="242"/>
      <c r="D104" s="256" t="str">
        <f t="shared" si="19"/>
        <v/>
      </c>
      <c r="E104" s="234"/>
      <c r="F104" s="234"/>
      <c r="G104" s="242"/>
      <c r="H104" s="257" t="str">
        <f t="shared" si="20"/>
        <v/>
      </c>
      <c r="I104" s="234"/>
      <c r="J104" s="234"/>
      <c r="K104" s="234"/>
      <c r="L104" s="234"/>
      <c r="M104" s="308">
        <f t="shared" si="16"/>
        <v>0</v>
      </c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58" t="str">
        <f t="shared" si="13"/>
        <v>нет</v>
      </c>
      <c r="AM104" s="258" t="str">
        <f t="shared" si="17"/>
        <v>нет</v>
      </c>
      <c r="AN104" s="258">
        <f t="shared" si="14"/>
        <v>0</v>
      </c>
      <c r="AO104" s="258" t="e">
        <f t="shared" si="15"/>
        <v>#VALUE!</v>
      </c>
    </row>
    <row r="105" spans="1:41">
      <c r="A105" s="261" t="e">
        <f t="shared" si="18"/>
        <v>#VALUE!</v>
      </c>
      <c r="B105" s="241">
        <v>102</v>
      </c>
      <c r="C105" s="242"/>
      <c r="D105" s="256" t="str">
        <f t="shared" si="19"/>
        <v/>
      </c>
      <c r="E105" s="234"/>
      <c r="F105" s="234"/>
      <c r="G105" s="242"/>
      <c r="H105" s="257" t="str">
        <f t="shared" si="20"/>
        <v/>
      </c>
      <c r="I105" s="234"/>
      <c r="J105" s="234"/>
      <c r="K105" s="234"/>
      <c r="L105" s="234"/>
      <c r="M105" s="308">
        <f t="shared" si="16"/>
        <v>0</v>
      </c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58" t="str">
        <f t="shared" si="13"/>
        <v>нет</v>
      </c>
      <c r="AM105" s="258" t="str">
        <f t="shared" si="17"/>
        <v>нет</v>
      </c>
      <c r="AN105" s="258">
        <f t="shared" si="14"/>
        <v>0</v>
      </c>
      <c r="AO105" s="258" t="e">
        <f t="shared" si="15"/>
        <v>#VALUE!</v>
      </c>
    </row>
    <row r="106" spans="1:41">
      <c r="A106" s="261" t="e">
        <f t="shared" si="18"/>
        <v>#VALUE!</v>
      </c>
      <c r="B106" s="241">
        <v>103</v>
      </c>
      <c r="C106" s="242"/>
      <c r="D106" s="256" t="str">
        <f t="shared" si="19"/>
        <v/>
      </c>
      <c r="E106" s="234"/>
      <c r="F106" s="234"/>
      <c r="G106" s="242"/>
      <c r="H106" s="257" t="str">
        <f t="shared" si="20"/>
        <v/>
      </c>
      <c r="I106" s="234"/>
      <c r="J106" s="234"/>
      <c r="K106" s="234"/>
      <c r="L106" s="234"/>
      <c r="M106" s="308">
        <f t="shared" si="16"/>
        <v>0</v>
      </c>
      <c r="N106" s="234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  <c r="AA106" s="234"/>
      <c r="AB106" s="234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58" t="str">
        <f t="shared" si="13"/>
        <v>нет</v>
      </c>
      <c r="AM106" s="258" t="str">
        <f t="shared" si="17"/>
        <v>нет</v>
      </c>
      <c r="AN106" s="258">
        <f t="shared" si="14"/>
        <v>0</v>
      </c>
      <c r="AO106" s="258" t="e">
        <f t="shared" si="15"/>
        <v>#VALUE!</v>
      </c>
    </row>
    <row r="107" spans="1:41">
      <c r="A107" s="261" t="e">
        <f t="shared" si="18"/>
        <v>#VALUE!</v>
      </c>
      <c r="B107" s="241">
        <v>104</v>
      </c>
      <c r="C107" s="242"/>
      <c r="D107" s="256" t="str">
        <f t="shared" si="19"/>
        <v/>
      </c>
      <c r="E107" s="234"/>
      <c r="F107" s="234"/>
      <c r="G107" s="242"/>
      <c r="H107" s="257" t="str">
        <f t="shared" si="20"/>
        <v/>
      </c>
      <c r="I107" s="234"/>
      <c r="J107" s="234"/>
      <c r="K107" s="234"/>
      <c r="L107" s="234"/>
      <c r="M107" s="308">
        <f t="shared" si="16"/>
        <v>0</v>
      </c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4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58" t="str">
        <f t="shared" si="13"/>
        <v>нет</v>
      </c>
      <c r="AM107" s="258" t="str">
        <f t="shared" si="17"/>
        <v>нет</v>
      </c>
      <c r="AN107" s="258">
        <f t="shared" si="14"/>
        <v>0</v>
      </c>
      <c r="AO107" s="258" t="e">
        <f t="shared" si="15"/>
        <v>#VALUE!</v>
      </c>
    </row>
    <row r="108" spans="1:41">
      <c r="A108" s="261" t="e">
        <f t="shared" si="18"/>
        <v>#VALUE!</v>
      </c>
      <c r="B108" s="241">
        <v>105</v>
      </c>
      <c r="C108" s="242"/>
      <c r="D108" s="256" t="str">
        <f t="shared" si="19"/>
        <v/>
      </c>
      <c r="E108" s="234"/>
      <c r="F108" s="234"/>
      <c r="G108" s="242"/>
      <c r="H108" s="257" t="str">
        <f t="shared" si="20"/>
        <v/>
      </c>
      <c r="I108" s="234"/>
      <c r="J108" s="234"/>
      <c r="K108" s="234"/>
      <c r="L108" s="234"/>
      <c r="M108" s="308">
        <f t="shared" si="16"/>
        <v>0</v>
      </c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58" t="str">
        <f t="shared" si="13"/>
        <v>нет</v>
      </c>
      <c r="AM108" s="258" t="str">
        <f t="shared" si="17"/>
        <v>нет</v>
      </c>
      <c r="AN108" s="258">
        <f t="shared" si="14"/>
        <v>0</v>
      </c>
      <c r="AO108" s="258" t="e">
        <f t="shared" si="15"/>
        <v>#VALUE!</v>
      </c>
    </row>
    <row r="109" spans="1:41">
      <c r="A109" s="261" t="e">
        <f t="shared" si="18"/>
        <v>#VALUE!</v>
      </c>
      <c r="B109" s="241">
        <v>106</v>
      </c>
      <c r="C109" s="242"/>
      <c r="D109" s="256" t="str">
        <f t="shared" si="19"/>
        <v/>
      </c>
      <c r="E109" s="234"/>
      <c r="F109" s="234"/>
      <c r="G109" s="242"/>
      <c r="H109" s="257" t="str">
        <f t="shared" si="20"/>
        <v/>
      </c>
      <c r="I109" s="234"/>
      <c r="J109" s="234"/>
      <c r="K109" s="234"/>
      <c r="L109" s="234"/>
      <c r="M109" s="308">
        <f t="shared" si="16"/>
        <v>0</v>
      </c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58" t="str">
        <f t="shared" si="13"/>
        <v>нет</v>
      </c>
      <c r="AM109" s="258" t="str">
        <f t="shared" si="17"/>
        <v>нет</v>
      </c>
      <c r="AN109" s="258">
        <f t="shared" si="14"/>
        <v>0</v>
      </c>
      <c r="AO109" s="258" t="e">
        <f t="shared" si="15"/>
        <v>#VALUE!</v>
      </c>
    </row>
    <row r="110" spans="1:41">
      <c r="A110" s="261" t="e">
        <f t="shared" si="18"/>
        <v>#VALUE!</v>
      </c>
      <c r="B110" s="241">
        <v>107</v>
      </c>
      <c r="C110" s="242"/>
      <c r="D110" s="256" t="str">
        <f t="shared" si="19"/>
        <v/>
      </c>
      <c r="E110" s="234"/>
      <c r="F110" s="234"/>
      <c r="G110" s="242"/>
      <c r="H110" s="257" t="str">
        <f t="shared" si="20"/>
        <v/>
      </c>
      <c r="I110" s="234"/>
      <c r="J110" s="234"/>
      <c r="K110" s="234"/>
      <c r="L110" s="234"/>
      <c r="M110" s="308">
        <f t="shared" si="16"/>
        <v>0</v>
      </c>
      <c r="N110" s="234"/>
      <c r="O110" s="234"/>
      <c r="P110" s="234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  <c r="AA110" s="234"/>
      <c r="AB110" s="234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58" t="str">
        <f t="shared" si="13"/>
        <v>нет</v>
      </c>
      <c r="AM110" s="258" t="str">
        <f t="shared" si="17"/>
        <v>нет</v>
      </c>
      <c r="AN110" s="258">
        <f t="shared" si="14"/>
        <v>0</v>
      </c>
      <c r="AO110" s="258" t="e">
        <f t="shared" si="15"/>
        <v>#VALUE!</v>
      </c>
    </row>
    <row r="111" spans="1:41">
      <c r="A111" s="261" t="e">
        <f t="shared" si="18"/>
        <v>#VALUE!</v>
      </c>
      <c r="B111" s="241">
        <v>108</v>
      </c>
      <c r="C111" s="242"/>
      <c r="D111" s="256" t="str">
        <f t="shared" si="19"/>
        <v/>
      </c>
      <c r="E111" s="234"/>
      <c r="F111" s="234"/>
      <c r="G111" s="242"/>
      <c r="H111" s="257" t="str">
        <f t="shared" si="20"/>
        <v/>
      </c>
      <c r="I111" s="234"/>
      <c r="J111" s="234"/>
      <c r="K111" s="234"/>
      <c r="L111" s="234"/>
      <c r="M111" s="308">
        <f t="shared" si="16"/>
        <v>0</v>
      </c>
      <c r="N111" s="234"/>
      <c r="O111" s="234"/>
      <c r="P111" s="234"/>
      <c r="Q111" s="234"/>
      <c r="R111" s="234"/>
      <c r="S111" s="234"/>
      <c r="T111" s="234"/>
      <c r="U111" s="234"/>
      <c r="V111" s="234"/>
      <c r="W111" s="234"/>
      <c r="X111" s="234"/>
      <c r="Y111" s="234"/>
      <c r="Z111" s="234"/>
      <c r="AA111" s="234"/>
      <c r="AB111" s="234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58" t="str">
        <f t="shared" si="13"/>
        <v>нет</v>
      </c>
      <c r="AM111" s="258" t="str">
        <f t="shared" si="17"/>
        <v>нет</v>
      </c>
      <c r="AN111" s="258">
        <f t="shared" si="14"/>
        <v>0</v>
      </c>
      <c r="AO111" s="258" t="e">
        <f t="shared" si="15"/>
        <v>#VALUE!</v>
      </c>
    </row>
    <row r="112" spans="1:41">
      <c r="A112" s="261" t="e">
        <f t="shared" si="18"/>
        <v>#VALUE!</v>
      </c>
      <c r="B112" s="241">
        <v>109</v>
      </c>
      <c r="C112" s="242"/>
      <c r="D112" s="256" t="str">
        <f t="shared" si="19"/>
        <v/>
      </c>
      <c r="E112" s="234"/>
      <c r="F112" s="234"/>
      <c r="G112" s="242"/>
      <c r="H112" s="257" t="str">
        <f t="shared" si="20"/>
        <v/>
      </c>
      <c r="I112" s="234"/>
      <c r="J112" s="234"/>
      <c r="K112" s="234"/>
      <c r="L112" s="234"/>
      <c r="M112" s="308">
        <f t="shared" si="16"/>
        <v>0</v>
      </c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58" t="str">
        <f t="shared" si="13"/>
        <v>нет</v>
      </c>
      <c r="AM112" s="258" t="str">
        <f t="shared" si="17"/>
        <v>нет</v>
      </c>
      <c r="AN112" s="258">
        <f t="shared" si="14"/>
        <v>0</v>
      </c>
      <c r="AO112" s="258" t="e">
        <f t="shared" si="15"/>
        <v>#VALUE!</v>
      </c>
    </row>
    <row r="113" spans="1:41">
      <c r="A113" s="261" t="e">
        <f t="shared" si="18"/>
        <v>#VALUE!</v>
      </c>
      <c r="B113" s="241">
        <v>110</v>
      </c>
      <c r="C113" s="242"/>
      <c r="D113" s="256" t="str">
        <f t="shared" si="19"/>
        <v/>
      </c>
      <c r="E113" s="234"/>
      <c r="F113" s="234"/>
      <c r="G113" s="242"/>
      <c r="H113" s="257" t="str">
        <f t="shared" si="20"/>
        <v/>
      </c>
      <c r="I113" s="234"/>
      <c r="J113" s="234"/>
      <c r="K113" s="234"/>
      <c r="L113" s="234"/>
      <c r="M113" s="308">
        <f t="shared" si="16"/>
        <v>0</v>
      </c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  <c r="AA113" s="234"/>
      <c r="AB113" s="234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58" t="str">
        <f t="shared" si="13"/>
        <v>нет</v>
      </c>
      <c r="AM113" s="258" t="str">
        <f t="shared" si="17"/>
        <v>нет</v>
      </c>
      <c r="AN113" s="258">
        <f t="shared" si="14"/>
        <v>0</v>
      </c>
      <c r="AO113" s="258" t="e">
        <f t="shared" si="15"/>
        <v>#VALUE!</v>
      </c>
    </row>
    <row r="114" spans="1:41">
      <c r="A114" s="261" t="e">
        <f t="shared" si="18"/>
        <v>#VALUE!</v>
      </c>
      <c r="B114" s="241">
        <v>111</v>
      </c>
      <c r="C114" s="242"/>
      <c r="D114" s="256" t="str">
        <f t="shared" si="19"/>
        <v/>
      </c>
      <c r="E114" s="234"/>
      <c r="F114" s="234"/>
      <c r="G114" s="242"/>
      <c r="H114" s="257" t="str">
        <f t="shared" si="20"/>
        <v/>
      </c>
      <c r="I114" s="234"/>
      <c r="J114" s="234"/>
      <c r="K114" s="234"/>
      <c r="L114" s="234"/>
      <c r="M114" s="308">
        <f t="shared" si="16"/>
        <v>0</v>
      </c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4"/>
      <c r="Z114" s="234"/>
      <c r="AA114" s="234"/>
      <c r="AB114" s="234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58" t="str">
        <f t="shared" si="13"/>
        <v>нет</v>
      </c>
      <c r="AM114" s="258" t="str">
        <f t="shared" si="17"/>
        <v>нет</v>
      </c>
      <c r="AN114" s="258">
        <f t="shared" si="14"/>
        <v>0</v>
      </c>
      <c r="AO114" s="258" t="e">
        <f t="shared" si="15"/>
        <v>#VALUE!</v>
      </c>
    </row>
    <row r="115" spans="1:41">
      <c r="A115" s="261" t="e">
        <f t="shared" si="18"/>
        <v>#VALUE!</v>
      </c>
      <c r="B115" s="241">
        <v>112</v>
      </c>
      <c r="C115" s="242"/>
      <c r="D115" s="256" t="str">
        <f t="shared" si="19"/>
        <v/>
      </c>
      <c r="E115" s="234"/>
      <c r="F115" s="234"/>
      <c r="G115" s="242"/>
      <c r="H115" s="257" t="str">
        <f t="shared" si="20"/>
        <v/>
      </c>
      <c r="I115" s="234"/>
      <c r="J115" s="234"/>
      <c r="K115" s="234"/>
      <c r="L115" s="234"/>
      <c r="M115" s="308">
        <f t="shared" si="16"/>
        <v>0</v>
      </c>
      <c r="N115" s="234"/>
      <c r="O115" s="234"/>
      <c r="P115" s="234"/>
      <c r="Q115" s="234"/>
      <c r="R115" s="234"/>
      <c r="S115" s="234"/>
      <c r="T115" s="234"/>
      <c r="U115" s="234"/>
      <c r="V115" s="234"/>
      <c r="W115" s="234"/>
      <c r="X115" s="234"/>
      <c r="Y115" s="234"/>
      <c r="Z115" s="234"/>
      <c r="AA115" s="234"/>
      <c r="AB115" s="234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58" t="str">
        <f t="shared" si="13"/>
        <v>нет</v>
      </c>
      <c r="AM115" s="258" t="str">
        <f t="shared" si="17"/>
        <v>нет</v>
      </c>
      <c r="AN115" s="258">
        <f t="shared" si="14"/>
        <v>0</v>
      </c>
      <c r="AO115" s="258" t="e">
        <f t="shared" si="15"/>
        <v>#VALUE!</v>
      </c>
    </row>
    <row r="116" spans="1:41">
      <c r="A116" s="261" t="e">
        <f t="shared" si="18"/>
        <v>#VALUE!</v>
      </c>
      <c r="B116" s="241">
        <v>113</v>
      </c>
      <c r="C116" s="242"/>
      <c r="D116" s="256" t="str">
        <f t="shared" si="19"/>
        <v/>
      </c>
      <c r="E116" s="234"/>
      <c r="F116" s="234"/>
      <c r="G116" s="242"/>
      <c r="H116" s="257" t="str">
        <f t="shared" si="20"/>
        <v/>
      </c>
      <c r="I116" s="234"/>
      <c r="J116" s="234"/>
      <c r="K116" s="234"/>
      <c r="L116" s="234"/>
      <c r="M116" s="308">
        <f t="shared" si="16"/>
        <v>0</v>
      </c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  <c r="AA116" s="234"/>
      <c r="AB116" s="234"/>
      <c r="AC116" s="234"/>
      <c r="AD116" s="234"/>
      <c r="AE116" s="234"/>
      <c r="AF116" s="234"/>
      <c r="AG116" s="234"/>
      <c r="AH116" s="234"/>
      <c r="AI116" s="234"/>
      <c r="AJ116" s="234"/>
      <c r="AK116" s="234"/>
      <c r="AL116" s="258" t="str">
        <f t="shared" si="13"/>
        <v>нет</v>
      </c>
      <c r="AM116" s="258" t="str">
        <f t="shared" si="17"/>
        <v>нет</v>
      </c>
      <c r="AN116" s="258">
        <f t="shared" si="14"/>
        <v>0</v>
      </c>
      <c r="AO116" s="258" t="e">
        <f t="shared" si="15"/>
        <v>#VALUE!</v>
      </c>
    </row>
    <row r="117" spans="1:41">
      <c r="A117" s="261" t="e">
        <f t="shared" si="18"/>
        <v>#VALUE!</v>
      </c>
      <c r="B117" s="241">
        <v>114</v>
      </c>
      <c r="C117" s="242"/>
      <c r="D117" s="256" t="str">
        <f t="shared" si="19"/>
        <v/>
      </c>
      <c r="E117" s="234"/>
      <c r="F117" s="234"/>
      <c r="G117" s="242"/>
      <c r="H117" s="257" t="str">
        <f t="shared" si="20"/>
        <v/>
      </c>
      <c r="I117" s="234"/>
      <c r="J117" s="234"/>
      <c r="K117" s="234"/>
      <c r="L117" s="234"/>
      <c r="M117" s="308">
        <f t="shared" si="16"/>
        <v>0</v>
      </c>
      <c r="N117" s="234"/>
      <c r="O117" s="234"/>
      <c r="P117" s="234"/>
      <c r="Q117" s="234"/>
      <c r="R117" s="234"/>
      <c r="S117" s="234"/>
      <c r="T117" s="234"/>
      <c r="U117" s="234"/>
      <c r="V117" s="234"/>
      <c r="W117" s="234"/>
      <c r="X117" s="234"/>
      <c r="Y117" s="234"/>
      <c r="Z117" s="234"/>
      <c r="AA117" s="234"/>
      <c r="AB117" s="234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58" t="str">
        <f t="shared" si="13"/>
        <v>нет</v>
      </c>
      <c r="AM117" s="258" t="str">
        <f t="shared" si="17"/>
        <v>нет</v>
      </c>
      <c r="AN117" s="258">
        <f t="shared" si="14"/>
        <v>0</v>
      </c>
      <c r="AO117" s="258" t="e">
        <f t="shared" si="15"/>
        <v>#VALUE!</v>
      </c>
    </row>
    <row r="118" spans="1:41">
      <c r="A118" s="261" t="e">
        <f t="shared" si="18"/>
        <v>#VALUE!</v>
      </c>
      <c r="B118" s="241">
        <v>115</v>
      </c>
      <c r="C118" s="242"/>
      <c r="D118" s="256" t="str">
        <f t="shared" si="19"/>
        <v/>
      </c>
      <c r="E118" s="234"/>
      <c r="F118" s="234"/>
      <c r="G118" s="242"/>
      <c r="H118" s="257" t="str">
        <f t="shared" si="20"/>
        <v/>
      </c>
      <c r="I118" s="234"/>
      <c r="J118" s="234"/>
      <c r="K118" s="234"/>
      <c r="L118" s="234"/>
      <c r="M118" s="308">
        <f t="shared" si="16"/>
        <v>0</v>
      </c>
      <c r="N118" s="234"/>
      <c r="O118" s="234"/>
      <c r="P118" s="234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  <c r="AA118" s="234"/>
      <c r="AB118" s="234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58" t="str">
        <f t="shared" si="13"/>
        <v>нет</v>
      </c>
      <c r="AM118" s="258" t="str">
        <f t="shared" si="17"/>
        <v>нет</v>
      </c>
      <c r="AN118" s="258">
        <f t="shared" si="14"/>
        <v>0</v>
      </c>
      <c r="AO118" s="258" t="e">
        <f t="shared" si="15"/>
        <v>#VALUE!</v>
      </c>
    </row>
    <row r="119" spans="1:41">
      <c r="A119" s="261" t="e">
        <f t="shared" si="18"/>
        <v>#VALUE!</v>
      </c>
      <c r="B119" s="241">
        <v>116</v>
      </c>
      <c r="C119" s="242"/>
      <c r="D119" s="256" t="str">
        <f t="shared" si="19"/>
        <v/>
      </c>
      <c r="E119" s="234"/>
      <c r="F119" s="234"/>
      <c r="G119" s="242"/>
      <c r="H119" s="257" t="str">
        <f t="shared" si="20"/>
        <v/>
      </c>
      <c r="I119" s="234"/>
      <c r="J119" s="234"/>
      <c r="K119" s="234"/>
      <c r="L119" s="234"/>
      <c r="M119" s="308">
        <f t="shared" si="16"/>
        <v>0</v>
      </c>
      <c r="N119" s="234"/>
      <c r="O119" s="234"/>
      <c r="P119" s="234"/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  <c r="AA119" s="234"/>
      <c r="AB119" s="234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58" t="str">
        <f t="shared" si="13"/>
        <v>нет</v>
      </c>
      <c r="AM119" s="258" t="str">
        <f t="shared" si="17"/>
        <v>нет</v>
      </c>
      <c r="AN119" s="258">
        <f t="shared" si="14"/>
        <v>0</v>
      </c>
      <c r="AO119" s="258" t="e">
        <f t="shared" si="15"/>
        <v>#VALUE!</v>
      </c>
    </row>
    <row r="120" spans="1:41">
      <c r="A120" s="261" t="e">
        <f t="shared" si="18"/>
        <v>#VALUE!</v>
      </c>
      <c r="B120" s="241">
        <v>117</v>
      </c>
      <c r="C120" s="242"/>
      <c r="D120" s="256" t="str">
        <f t="shared" si="19"/>
        <v/>
      </c>
      <c r="E120" s="234"/>
      <c r="F120" s="234"/>
      <c r="G120" s="242"/>
      <c r="H120" s="257" t="str">
        <f t="shared" si="20"/>
        <v/>
      </c>
      <c r="I120" s="234"/>
      <c r="J120" s="234"/>
      <c r="K120" s="234"/>
      <c r="L120" s="234"/>
      <c r="M120" s="308">
        <f t="shared" si="16"/>
        <v>0</v>
      </c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A120" s="234"/>
      <c r="AB120" s="234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58" t="str">
        <f t="shared" si="13"/>
        <v>нет</v>
      </c>
      <c r="AM120" s="258" t="str">
        <f t="shared" si="17"/>
        <v>нет</v>
      </c>
      <c r="AN120" s="258">
        <f t="shared" si="14"/>
        <v>0</v>
      </c>
      <c r="AO120" s="258" t="e">
        <f t="shared" si="15"/>
        <v>#VALUE!</v>
      </c>
    </row>
    <row r="121" spans="1:41">
      <c r="A121" s="261" t="e">
        <f t="shared" si="18"/>
        <v>#VALUE!</v>
      </c>
      <c r="B121" s="241">
        <v>118</v>
      </c>
      <c r="C121" s="242"/>
      <c r="D121" s="256" t="str">
        <f t="shared" si="19"/>
        <v/>
      </c>
      <c r="E121" s="234"/>
      <c r="F121" s="234"/>
      <c r="G121" s="242"/>
      <c r="H121" s="257" t="str">
        <f t="shared" si="20"/>
        <v/>
      </c>
      <c r="I121" s="234"/>
      <c r="J121" s="234"/>
      <c r="K121" s="234"/>
      <c r="L121" s="234"/>
      <c r="M121" s="308">
        <f t="shared" si="16"/>
        <v>0</v>
      </c>
      <c r="N121" s="234"/>
      <c r="O121" s="234"/>
      <c r="P121" s="234"/>
      <c r="Q121" s="234"/>
      <c r="R121" s="234"/>
      <c r="S121" s="234"/>
      <c r="T121" s="234"/>
      <c r="U121" s="234"/>
      <c r="V121" s="234"/>
      <c r="W121" s="234"/>
      <c r="X121" s="234"/>
      <c r="Y121" s="234"/>
      <c r="Z121" s="234"/>
      <c r="AA121" s="234"/>
      <c r="AB121" s="234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58" t="str">
        <f t="shared" si="13"/>
        <v>нет</v>
      </c>
      <c r="AM121" s="258" t="str">
        <f t="shared" si="17"/>
        <v>нет</v>
      </c>
      <c r="AN121" s="258">
        <f t="shared" si="14"/>
        <v>0</v>
      </c>
      <c r="AO121" s="258" t="e">
        <f t="shared" si="15"/>
        <v>#VALUE!</v>
      </c>
    </row>
    <row r="122" spans="1:41">
      <c r="A122" s="261" t="e">
        <f t="shared" si="18"/>
        <v>#VALUE!</v>
      </c>
      <c r="B122" s="241">
        <v>119</v>
      </c>
      <c r="C122" s="242"/>
      <c r="D122" s="256" t="str">
        <f t="shared" si="19"/>
        <v/>
      </c>
      <c r="E122" s="234"/>
      <c r="F122" s="234"/>
      <c r="G122" s="242"/>
      <c r="H122" s="257" t="str">
        <f t="shared" si="20"/>
        <v/>
      </c>
      <c r="I122" s="234"/>
      <c r="J122" s="234"/>
      <c r="K122" s="234"/>
      <c r="L122" s="234"/>
      <c r="M122" s="308">
        <f t="shared" si="16"/>
        <v>0</v>
      </c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  <c r="AA122" s="234"/>
      <c r="AB122" s="234"/>
      <c r="AC122" s="234"/>
      <c r="AD122" s="234"/>
      <c r="AE122" s="234"/>
      <c r="AF122" s="234"/>
      <c r="AG122" s="234"/>
      <c r="AH122" s="234"/>
      <c r="AI122" s="234"/>
      <c r="AJ122" s="234"/>
      <c r="AK122" s="234"/>
      <c r="AL122" s="258" t="str">
        <f t="shared" si="13"/>
        <v>нет</v>
      </c>
      <c r="AM122" s="258" t="str">
        <f t="shared" si="17"/>
        <v>нет</v>
      </c>
      <c r="AN122" s="258">
        <f t="shared" si="14"/>
        <v>0</v>
      </c>
      <c r="AO122" s="258" t="e">
        <f t="shared" si="15"/>
        <v>#VALUE!</v>
      </c>
    </row>
    <row r="123" spans="1:41">
      <c r="A123" s="261" t="e">
        <f t="shared" si="18"/>
        <v>#VALUE!</v>
      </c>
      <c r="B123" s="241">
        <v>120</v>
      </c>
      <c r="C123" s="242"/>
      <c r="D123" s="256" t="str">
        <f t="shared" si="19"/>
        <v/>
      </c>
      <c r="E123" s="234"/>
      <c r="F123" s="234"/>
      <c r="G123" s="242"/>
      <c r="H123" s="257" t="str">
        <f t="shared" si="20"/>
        <v/>
      </c>
      <c r="I123" s="234"/>
      <c r="J123" s="234"/>
      <c r="K123" s="234"/>
      <c r="L123" s="234"/>
      <c r="M123" s="308">
        <f t="shared" si="16"/>
        <v>0</v>
      </c>
      <c r="N123" s="234"/>
      <c r="O123" s="234"/>
      <c r="P123" s="234"/>
      <c r="Q123" s="234"/>
      <c r="R123" s="234"/>
      <c r="S123" s="234"/>
      <c r="T123" s="234"/>
      <c r="U123" s="234"/>
      <c r="V123" s="234"/>
      <c r="W123" s="234"/>
      <c r="X123" s="234"/>
      <c r="Y123" s="234"/>
      <c r="Z123" s="234"/>
      <c r="AA123" s="234"/>
      <c r="AB123" s="234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58" t="str">
        <f t="shared" si="13"/>
        <v>нет</v>
      </c>
      <c r="AM123" s="258" t="str">
        <f t="shared" si="17"/>
        <v>нет</v>
      </c>
      <c r="AN123" s="258">
        <f t="shared" si="14"/>
        <v>0</v>
      </c>
      <c r="AO123" s="258" t="e">
        <f t="shared" si="15"/>
        <v>#VALUE!</v>
      </c>
    </row>
    <row r="124" spans="1:41">
      <c r="A124" s="261" t="e">
        <f t="shared" si="18"/>
        <v>#VALUE!</v>
      </c>
      <c r="B124" s="241">
        <v>121</v>
      </c>
      <c r="C124" s="242"/>
      <c r="D124" s="256" t="str">
        <f t="shared" si="19"/>
        <v/>
      </c>
      <c r="E124" s="234"/>
      <c r="F124" s="234"/>
      <c r="G124" s="242"/>
      <c r="H124" s="257" t="str">
        <f t="shared" si="20"/>
        <v/>
      </c>
      <c r="I124" s="234"/>
      <c r="J124" s="234"/>
      <c r="K124" s="234"/>
      <c r="L124" s="234"/>
      <c r="M124" s="308">
        <f t="shared" si="16"/>
        <v>0</v>
      </c>
      <c r="N124" s="234"/>
      <c r="O124" s="234"/>
      <c r="P124" s="234"/>
      <c r="Q124" s="234"/>
      <c r="R124" s="234"/>
      <c r="S124" s="234"/>
      <c r="T124" s="234"/>
      <c r="U124" s="234"/>
      <c r="V124" s="234"/>
      <c r="W124" s="234"/>
      <c r="X124" s="234"/>
      <c r="Y124" s="234"/>
      <c r="Z124" s="234"/>
      <c r="AA124" s="234"/>
      <c r="AB124" s="234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58" t="str">
        <f t="shared" si="13"/>
        <v>нет</v>
      </c>
      <c r="AM124" s="258" t="str">
        <f t="shared" si="17"/>
        <v>нет</v>
      </c>
      <c r="AN124" s="258">
        <f t="shared" si="14"/>
        <v>0</v>
      </c>
      <c r="AO124" s="258" t="e">
        <f t="shared" si="15"/>
        <v>#VALUE!</v>
      </c>
    </row>
    <row r="125" spans="1:41">
      <c r="A125" s="261" t="e">
        <f t="shared" si="18"/>
        <v>#VALUE!</v>
      </c>
      <c r="B125" s="241">
        <v>122</v>
      </c>
      <c r="C125" s="242"/>
      <c r="D125" s="256" t="str">
        <f t="shared" si="19"/>
        <v/>
      </c>
      <c r="E125" s="234"/>
      <c r="F125" s="234"/>
      <c r="G125" s="242"/>
      <c r="H125" s="257" t="str">
        <f t="shared" si="20"/>
        <v/>
      </c>
      <c r="I125" s="234"/>
      <c r="J125" s="234"/>
      <c r="K125" s="234"/>
      <c r="L125" s="234"/>
      <c r="M125" s="308">
        <f t="shared" si="16"/>
        <v>0</v>
      </c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  <c r="AA125" s="234"/>
      <c r="AB125" s="234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58" t="str">
        <f t="shared" si="13"/>
        <v>нет</v>
      </c>
      <c r="AM125" s="258" t="str">
        <f t="shared" si="17"/>
        <v>нет</v>
      </c>
      <c r="AN125" s="258">
        <f t="shared" si="14"/>
        <v>0</v>
      </c>
      <c r="AO125" s="258" t="e">
        <f t="shared" si="15"/>
        <v>#VALUE!</v>
      </c>
    </row>
    <row r="126" spans="1:41">
      <c r="A126" s="261" t="e">
        <f t="shared" si="18"/>
        <v>#VALUE!</v>
      </c>
      <c r="B126" s="241">
        <v>123</v>
      </c>
      <c r="C126" s="242"/>
      <c r="D126" s="256" t="str">
        <f t="shared" si="19"/>
        <v/>
      </c>
      <c r="E126" s="234"/>
      <c r="F126" s="234"/>
      <c r="G126" s="242"/>
      <c r="H126" s="257" t="str">
        <f t="shared" si="20"/>
        <v/>
      </c>
      <c r="I126" s="234"/>
      <c r="J126" s="234"/>
      <c r="K126" s="234"/>
      <c r="L126" s="234"/>
      <c r="M126" s="308">
        <f t="shared" si="16"/>
        <v>0</v>
      </c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234"/>
      <c r="Y126" s="234"/>
      <c r="Z126" s="234"/>
      <c r="AA126" s="234"/>
      <c r="AB126" s="234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58" t="str">
        <f t="shared" si="13"/>
        <v>нет</v>
      </c>
      <c r="AM126" s="258" t="str">
        <f t="shared" si="17"/>
        <v>нет</v>
      </c>
      <c r="AN126" s="258">
        <f t="shared" si="14"/>
        <v>0</v>
      </c>
      <c r="AO126" s="258" t="e">
        <f t="shared" si="15"/>
        <v>#VALUE!</v>
      </c>
    </row>
    <row r="127" spans="1:41">
      <c r="A127" s="261" t="e">
        <f t="shared" si="18"/>
        <v>#VALUE!</v>
      </c>
      <c r="B127" s="241">
        <v>124</v>
      </c>
      <c r="C127" s="242"/>
      <c r="D127" s="256" t="str">
        <f t="shared" si="19"/>
        <v/>
      </c>
      <c r="E127" s="234"/>
      <c r="F127" s="234"/>
      <c r="G127" s="242"/>
      <c r="H127" s="257" t="str">
        <f t="shared" si="20"/>
        <v/>
      </c>
      <c r="I127" s="234"/>
      <c r="J127" s="234"/>
      <c r="K127" s="234"/>
      <c r="L127" s="234"/>
      <c r="M127" s="308">
        <f t="shared" si="16"/>
        <v>0</v>
      </c>
      <c r="N127" s="234"/>
      <c r="O127" s="234"/>
      <c r="P127" s="234"/>
      <c r="Q127" s="234"/>
      <c r="R127" s="234"/>
      <c r="S127" s="234"/>
      <c r="T127" s="234"/>
      <c r="U127" s="234"/>
      <c r="V127" s="234"/>
      <c r="W127" s="234"/>
      <c r="X127" s="234"/>
      <c r="Y127" s="234"/>
      <c r="Z127" s="234"/>
      <c r="AA127" s="234"/>
      <c r="AB127" s="234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58" t="str">
        <f t="shared" si="13"/>
        <v>нет</v>
      </c>
      <c r="AM127" s="258" t="str">
        <f t="shared" si="17"/>
        <v>нет</v>
      </c>
      <c r="AN127" s="258">
        <f t="shared" si="14"/>
        <v>0</v>
      </c>
      <c r="AO127" s="258" t="e">
        <f t="shared" si="15"/>
        <v>#VALUE!</v>
      </c>
    </row>
    <row r="128" spans="1:41">
      <c r="A128" s="261" t="e">
        <f t="shared" si="18"/>
        <v>#VALUE!</v>
      </c>
      <c r="B128" s="241">
        <v>125</v>
      </c>
      <c r="C128" s="242"/>
      <c r="D128" s="256" t="str">
        <f t="shared" si="19"/>
        <v/>
      </c>
      <c r="E128" s="234"/>
      <c r="F128" s="234"/>
      <c r="G128" s="242"/>
      <c r="H128" s="257" t="str">
        <f t="shared" si="20"/>
        <v/>
      </c>
      <c r="I128" s="234"/>
      <c r="J128" s="234"/>
      <c r="K128" s="234"/>
      <c r="L128" s="234"/>
      <c r="M128" s="308">
        <f t="shared" si="16"/>
        <v>0</v>
      </c>
      <c r="N128" s="234"/>
      <c r="O128" s="234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58" t="str">
        <f t="shared" si="13"/>
        <v>нет</v>
      </c>
      <c r="AM128" s="258" t="str">
        <f t="shared" si="17"/>
        <v>нет</v>
      </c>
      <c r="AN128" s="258">
        <f t="shared" si="14"/>
        <v>0</v>
      </c>
      <c r="AO128" s="258" t="e">
        <f t="shared" si="15"/>
        <v>#VALUE!</v>
      </c>
    </row>
    <row r="129" spans="1:41">
      <c r="A129" s="261" t="e">
        <f t="shared" si="18"/>
        <v>#VALUE!</v>
      </c>
      <c r="B129" s="241">
        <v>126</v>
      </c>
      <c r="C129" s="242"/>
      <c r="D129" s="256" t="str">
        <f t="shared" si="19"/>
        <v/>
      </c>
      <c r="E129" s="234"/>
      <c r="F129" s="234"/>
      <c r="G129" s="242"/>
      <c r="H129" s="257" t="str">
        <f t="shared" si="20"/>
        <v/>
      </c>
      <c r="I129" s="234"/>
      <c r="J129" s="234"/>
      <c r="K129" s="234"/>
      <c r="L129" s="234"/>
      <c r="M129" s="308">
        <f t="shared" si="16"/>
        <v>0</v>
      </c>
      <c r="N129" s="234"/>
      <c r="O129" s="234"/>
      <c r="P129" s="234"/>
      <c r="Q129" s="234"/>
      <c r="R129" s="234"/>
      <c r="S129" s="234"/>
      <c r="T129" s="234"/>
      <c r="U129" s="234"/>
      <c r="V129" s="234"/>
      <c r="W129" s="234"/>
      <c r="X129" s="234"/>
      <c r="Y129" s="234"/>
      <c r="Z129" s="234"/>
      <c r="AA129" s="234"/>
      <c r="AB129" s="234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58" t="str">
        <f t="shared" si="13"/>
        <v>нет</v>
      </c>
      <c r="AM129" s="258" t="str">
        <f t="shared" si="17"/>
        <v>нет</v>
      </c>
      <c r="AN129" s="258">
        <f t="shared" si="14"/>
        <v>0</v>
      </c>
      <c r="AO129" s="258" t="e">
        <f t="shared" si="15"/>
        <v>#VALUE!</v>
      </c>
    </row>
    <row r="130" spans="1:41">
      <c r="A130" s="261" t="e">
        <f t="shared" si="18"/>
        <v>#VALUE!</v>
      </c>
      <c r="B130" s="241">
        <v>127</v>
      </c>
      <c r="C130" s="242"/>
      <c r="D130" s="256" t="str">
        <f t="shared" si="19"/>
        <v/>
      </c>
      <c r="E130" s="234"/>
      <c r="F130" s="234"/>
      <c r="G130" s="242"/>
      <c r="H130" s="257" t="str">
        <f t="shared" si="20"/>
        <v/>
      </c>
      <c r="I130" s="234"/>
      <c r="J130" s="234"/>
      <c r="K130" s="234"/>
      <c r="L130" s="234"/>
      <c r="M130" s="308">
        <f t="shared" si="16"/>
        <v>0</v>
      </c>
      <c r="N130" s="234"/>
      <c r="O130" s="234"/>
      <c r="P130" s="234"/>
      <c r="Q130" s="234"/>
      <c r="R130" s="234"/>
      <c r="S130" s="234"/>
      <c r="T130" s="234"/>
      <c r="U130" s="234"/>
      <c r="V130" s="234"/>
      <c r="W130" s="234"/>
      <c r="X130" s="234"/>
      <c r="Y130" s="234"/>
      <c r="Z130" s="234"/>
      <c r="AA130" s="234"/>
      <c r="AB130" s="234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58" t="str">
        <f t="shared" si="13"/>
        <v>нет</v>
      </c>
      <c r="AM130" s="258" t="str">
        <f t="shared" si="17"/>
        <v>нет</v>
      </c>
      <c r="AN130" s="258">
        <f t="shared" si="14"/>
        <v>0</v>
      </c>
      <c r="AO130" s="258" t="e">
        <f t="shared" si="15"/>
        <v>#VALUE!</v>
      </c>
    </row>
    <row r="131" spans="1:41">
      <c r="A131" s="261" t="e">
        <f t="shared" si="18"/>
        <v>#VALUE!</v>
      </c>
      <c r="B131" s="241">
        <v>128</v>
      </c>
      <c r="C131" s="242"/>
      <c r="D131" s="256" t="str">
        <f t="shared" si="19"/>
        <v/>
      </c>
      <c r="E131" s="234"/>
      <c r="F131" s="234"/>
      <c r="G131" s="242"/>
      <c r="H131" s="257" t="str">
        <f t="shared" si="20"/>
        <v/>
      </c>
      <c r="I131" s="234"/>
      <c r="J131" s="234"/>
      <c r="K131" s="234"/>
      <c r="L131" s="234"/>
      <c r="M131" s="308">
        <f t="shared" si="16"/>
        <v>0</v>
      </c>
      <c r="N131" s="234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  <c r="AA131" s="234"/>
      <c r="AB131" s="234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58" t="str">
        <f t="shared" si="13"/>
        <v>нет</v>
      </c>
      <c r="AM131" s="258" t="str">
        <f t="shared" si="17"/>
        <v>нет</v>
      </c>
      <c r="AN131" s="258">
        <f t="shared" si="14"/>
        <v>0</v>
      </c>
      <c r="AO131" s="258" t="e">
        <f t="shared" si="15"/>
        <v>#VALUE!</v>
      </c>
    </row>
    <row r="132" spans="1:41">
      <c r="A132" s="261" t="e">
        <f t="shared" si="18"/>
        <v>#VALUE!</v>
      </c>
      <c r="B132" s="241">
        <v>129</v>
      </c>
      <c r="C132" s="242"/>
      <c r="D132" s="256" t="str">
        <f t="shared" ref="D132:D163" si="21">IFERROR(VLOOKUP(C132,msu,2,0),"")</f>
        <v/>
      </c>
      <c r="E132" s="234"/>
      <c r="F132" s="234"/>
      <c r="G132" s="242"/>
      <c r="H132" s="257" t="str">
        <f t="shared" ref="H132:H163" si="22">IFERROR(VLOOKUP(G132,oo,2,0),"")</f>
        <v/>
      </c>
      <c r="I132" s="234"/>
      <c r="J132" s="234"/>
      <c r="K132" s="234"/>
      <c r="L132" s="234"/>
      <c r="M132" s="308">
        <f t="shared" si="16"/>
        <v>0</v>
      </c>
      <c r="N132" s="234"/>
      <c r="O132" s="234"/>
      <c r="P132" s="234"/>
      <c r="Q132" s="234"/>
      <c r="R132" s="234"/>
      <c r="S132" s="234"/>
      <c r="T132" s="234"/>
      <c r="U132" s="234"/>
      <c r="V132" s="234"/>
      <c r="W132" s="234"/>
      <c r="X132" s="234"/>
      <c r="Y132" s="234"/>
      <c r="Z132" s="234"/>
      <c r="AA132" s="234"/>
      <c r="AB132" s="234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58" t="str">
        <f t="shared" si="13"/>
        <v>нет</v>
      </c>
      <c r="AM132" s="258" t="str">
        <f t="shared" si="17"/>
        <v>нет</v>
      </c>
      <c r="AN132" s="258">
        <f t="shared" si="14"/>
        <v>0</v>
      </c>
      <c r="AO132" s="258" t="e">
        <f t="shared" si="15"/>
        <v>#VALUE!</v>
      </c>
    </row>
    <row r="133" spans="1:41">
      <c r="A133" s="261" t="e">
        <f t="shared" si="18"/>
        <v>#VALUE!</v>
      </c>
      <c r="B133" s="241">
        <v>130</v>
      </c>
      <c r="C133" s="242"/>
      <c r="D133" s="256" t="str">
        <f t="shared" si="21"/>
        <v/>
      </c>
      <c r="E133" s="234"/>
      <c r="F133" s="234"/>
      <c r="G133" s="242"/>
      <c r="H133" s="257" t="str">
        <f t="shared" si="22"/>
        <v/>
      </c>
      <c r="I133" s="234"/>
      <c r="J133" s="234"/>
      <c r="K133" s="234"/>
      <c r="L133" s="234"/>
      <c r="M133" s="308">
        <f t="shared" si="16"/>
        <v>0</v>
      </c>
      <c r="N133" s="234"/>
      <c r="O133" s="234"/>
      <c r="P133" s="234"/>
      <c r="Q133" s="234"/>
      <c r="R133" s="234"/>
      <c r="S133" s="234"/>
      <c r="T133" s="234"/>
      <c r="U133" s="234"/>
      <c r="V133" s="234"/>
      <c r="W133" s="234"/>
      <c r="X133" s="234"/>
      <c r="Y133" s="234"/>
      <c r="Z133" s="234"/>
      <c r="AA133" s="234"/>
      <c r="AB133" s="234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58" t="str">
        <f t="shared" ref="AL133:AL196" si="23">IF($I133&lt;5,"нет",IF($I133&gt;9,"нет","да"))</f>
        <v>нет</v>
      </c>
      <c r="AM133" s="258" t="str">
        <f t="shared" si="17"/>
        <v>нет</v>
      </c>
      <c r="AN133" s="258">
        <f t="shared" ref="AN133:AN190" si="24">COUNTIF(N133:AK133,"призер")+COUNTIF(N133:AK133,"победитель")</f>
        <v>0</v>
      </c>
      <c r="AO133" s="258" t="e">
        <f t="shared" ref="AO133:AO196" si="25">IF(LEN(G133)=5,LEFT(G133,1)+100,LEFT(G133,2)+100)</f>
        <v>#VALUE!</v>
      </c>
    </row>
    <row r="134" spans="1:41">
      <c r="A134" s="261" t="e">
        <f t="shared" si="18"/>
        <v>#VALUE!</v>
      </c>
      <c r="B134" s="241">
        <v>131</v>
      </c>
      <c r="C134" s="242"/>
      <c r="D134" s="256" t="str">
        <f t="shared" si="21"/>
        <v/>
      </c>
      <c r="E134" s="234"/>
      <c r="F134" s="234"/>
      <c r="G134" s="242"/>
      <c r="H134" s="257" t="str">
        <f t="shared" si="22"/>
        <v/>
      </c>
      <c r="I134" s="234"/>
      <c r="J134" s="234"/>
      <c r="K134" s="234"/>
      <c r="L134" s="234"/>
      <c r="M134" s="308">
        <f t="shared" ref="M134:M190" si="26">COUNTA(N134:AK134)</f>
        <v>0</v>
      </c>
      <c r="N134" s="234"/>
      <c r="O134" s="234"/>
      <c r="P134" s="234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  <c r="AA134" s="234"/>
      <c r="AB134" s="234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58" t="str">
        <f t="shared" si="23"/>
        <v>нет</v>
      </c>
      <c r="AM134" s="258" t="str">
        <f t="shared" ref="AM134:AM197" si="27">IF($I134&lt;=9,"нет","да")</f>
        <v>нет</v>
      </c>
      <c r="AN134" s="258">
        <f t="shared" si="24"/>
        <v>0</v>
      </c>
      <c r="AO134" s="258" t="e">
        <f t="shared" si="25"/>
        <v>#VALUE!</v>
      </c>
    </row>
    <row r="135" spans="1:41">
      <c r="A135" s="261" t="e">
        <f t="shared" si="18"/>
        <v>#VALUE!</v>
      </c>
      <c r="B135" s="241">
        <v>132</v>
      </c>
      <c r="C135" s="242"/>
      <c r="D135" s="256" t="str">
        <f t="shared" si="21"/>
        <v/>
      </c>
      <c r="E135" s="234"/>
      <c r="F135" s="234"/>
      <c r="G135" s="242"/>
      <c r="H135" s="257" t="str">
        <f t="shared" si="22"/>
        <v/>
      </c>
      <c r="I135" s="234"/>
      <c r="J135" s="234"/>
      <c r="K135" s="234"/>
      <c r="L135" s="234"/>
      <c r="M135" s="308">
        <f t="shared" si="26"/>
        <v>0</v>
      </c>
      <c r="N135" s="234"/>
      <c r="O135" s="234"/>
      <c r="P135" s="234"/>
      <c r="Q135" s="234"/>
      <c r="R135" s="234"/>
      <c r="S135" s="234"/>
      <c r="T135" s="234"/>
      <c r="U135" s="234"/>
      <c r="V135" s="234"/>
      <c r="W135" s="234"/>
      <c r="X135" s="234"/>
      <c r="Y135" s="234"/>
      <c r="Z135" s="234"/>
      <c r="AA135" s="234"/>
      <c r="AB135" s="234"/>
      <c r="AC135" s="234"/>
      <c r="AD135" s="234"/>
      <c r="AE135" s="234"/>
      <c r="AF135" s="234"/>
      <c r="AG135" s="234"/>
      <c r="AH135" s="234"/>
      <c r="AI135" s="234"/>
      <c r="AJ135" s="234"/>
      <c r="AK135" s="234"/>
      <c r="AL135" s="258" t="str">
        <f t="shared" si="23"/>
        <v>нет</v>
      </c>
      <c r="AM135" s="258" t="str">
        <f t="shared" si="27"/>
        <v>нет</v>
      </c>
      <c r="AN135" s="258">
        <f t="shared" si="24"/>
        <v>0</v>
      </c>
      <c r="AO135" s="258" t="e">
        <f t="shared" si="25"/>
        <v>#VALUE!</v>
      </c>
    </row>
    <row r="136" spans="1:41">
      <c r="A136" s="261" t="e">
        <f t="shared" ref="A136:A199" si="28">IF($AO136=$C136, "Код_ОО+МСУ_верно", "Требуется проверка кода ОО или МСУ, кроме 101, 102,103")</f>
        <v>#VALUE!</v>
      </c>
      <c r="B136" s="241">
        <v>133</v>
      </c>
      <c r="C136" s="242"/>
      <c r="D136" s="256" t="str">
        <f t="shared" si="21"/>
        <v/>
      </c>
      <c r="E136" s="234"/>
      <c r="F136" s="234"/>
      <c r="G136" s="242"/>
      <c r="H136" s="257" t="str">
        <f t="shared" si="22"/>
        <v/>
      </c>
      <c r="I136" s="234"/>
      <c r="J136" s="234"/>
      <c r="K136" s="234"/>
      <c r="L136" s="234"/>
      <c r="M136" s="308">
        <f t="shared" si="26"/>
        <v>0</v>
      </c>
      <c r="N136" s="234"/>
      <c r="O136" s="234"/>
      <c r="P136" s="234"/>
      <c r="Q136" s="234"/>
      <c r="R136" s="234"/>
      <c r="S136" s="234"/>
      <c r="T136" s="234"/>
      <c r="U136" s="234"/>
      <c r="V136" s="234"/>
      <c r="W136" s="234"/>
      <c r="X136" s="234"/>
      <c r="Y136" s="234"/>
      <c r="Z136" s="234"/>
      <c r="AA136" s="234"/>
      <c r="AB136" s="234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58" t="str">
        <f t="shared" si="23"/>
        <v>нет</v>
      </c>
      <c r="AM136" s="258" t="str">
        <f t="shared" si="27"/>
        <v>нет</v>
      </c>
      <c r="AN136" s="258">
        <f t="shared" si="24"/>
        <v>0</v>
      </c>
      <c r="AO136" s="258" t="e">
        <f t="shared" si="25"/>
        <v>#VALUE!</v>
      </c>
    </row>
    <row r="137" spans="1:41">
      <c r="A137" s="261" t="e">
        <f t="shared" si="28"/>
        <v>#VALUE!</v>
      </c>
      <c r="B137" s="241">
        <v>134</v>
      </c>
      <c r="C137" s="242"/>
      <c r="D137" s="256" t="str">
        <f t="shared" si="21"/>
        <v/>
      </c>
      <c r="E137" s="234"/>
      <c r="F137" s="234"/>
      <c r="G137" s="242"/>
      <c r="H137" s="257" t="str">
        <f t="shared" si="22"/>
        <v/>
      </c>
      <c r="I137" s="234"/>
      <c r="J137" s="234"/>
      <c r="K137" s="234"/>
      <c r="L137" s="234"/>
      <c r="M137" s="308">
        <f t="shared" si="26"/>
        <v>0</v>
      </c>
      <c r="N137" s="234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  <c r="AA137" s="234"/>
      <c r="AB137" s="234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58" t="str">
        <f t="shared" si="23"/>
        <v>нет</v>
      </c>
      <c r="AM137" s="258" t="str">
        <f t="shared" si="27"/>
        <v>нет</v>
      </c>
      <c r="AN137" s="258">
        <f t="shared" si="24"/>
        <v>0</v>
      </c>
      <c r="AO137" s="258" t="e">
        <f t="shared" si="25"/>
        <v>#VALUE!</v>
      </c>
    </row>
    <row r="138" spans="1:41">
      <c r="A138" s="261" t="e">
        <f t="shared" si="28"/>
        <v>#VALUE!</v>
      </c>
      <c r="B138" s="241">
        <v>135</v>
      </c>
      <c r="C138" s="242"/>
      <c r="D138" s="256" t="str">
        <f t="shared" si="21"/>
        <v/>
      </c>
      <c r="E138" s="234"/>
      <c r="F138" s="234"/>
      <c r="G138" s="242"/>
      <c r="H138" s="257" t="str">
        <f t="shared" si="22"/>
        <v/>
      </c>
      <c r="I138" s="234"/>
      <c r="J138" s="234"/>
      <c r="K138" s="234"/>
      <c r="L138" s="234"/>
      <c r="M138" s="308">
        <f t="shared" si="26"/>
        <v>0</v>
      </c>
      <c r="N138" s="234"/>
      <c r="O138" s="234"/>
      <c r="P138" s="234"/>
      <c r="Q138" s="234"/>
      <c r="R138" s="234"/>
      <c r="S138" s="234"/>
      <c r="T138" s="234"/>
      <c r="U138" s="234"/>
      <c r="V138" s="234"/>
      <c r="W138" s="234"/>
      <c r="X138" s="234"/>
      <c r="Y138" s="234"/>
      <c r="Z138" s="234"/>
      <c r="AA138" s="234"/>
      <c r="AB138" s="234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58" t="str">
        <f t="shared" si="23"/>
        <v>нет</v>
      </c>
      <c r="AM138" s="258" t="str">
        <f t="shared" si="27"/>
        <v>нет</v>
      </c>
      <c r="AN138" s="258">
        <f t="shared" si="24"/>
        <v>0</v>
      </c>
      <c r="AO138" s="258" t="e">
        <f t="shared" si="25"/>
        <v>#VALUE!</v>
      </c>
    </row>
    <row r="139" spans="1:41">
      <c r="A139" s="261" t="e">
        <f t="shared" si="28"/>
        <v>#VALUE!</v>
      </c>
      <c r="B139" s="241">
        <v>136</v>
      </c>
      <c r="C139" s="242"/>
      <c r="D139" s="256" t="str">
        <f t="shared" si="21"/>
        <v/>
      </c>
      <c r="E139" s="234"/>
      <c r="F139" s="234"/>
      <c r="G139" s="242"/>
      <c r="H139" s="257" t="str">
        <f t="shared" si="22"/>
        <v/>
      </c>
      <c r="I139" s="234"/>
      <c r="J139" s="234"/>
      <c r="K139" s="234"/>
      <c r="L139" s="234"/>
      <c r="M139" s="308">
        <f t="shared" si="26"/>
        <v>0</v>
      </c>
      <c r="N139" s="234"/>
      <c r="O139" s="234"/>
      <c r="P139" s="234"/>
      <c r="Q139" s="234"/>
      <c r="R139" s="234"/>
      <c r="S139" s="234"/>
      <c r="T139" s="234"/>
      <c r="U139" s="234"/>
      <c r="V139" s="234"/>
      <c r="W139" s="234"/>
      <c r="X139" s="234"/>
      <c r="Y139" s="234"/>
      <c r="Z139" s="234"/>
      <c r="AA139" s="234"/>
      <c r="AB139" s="234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58" t="str">
        <f t="shared" si="23"/>
        <v>нет</v>
      </c>
      <c r="AM139" s="258" t="str">
        <f t="shared" si="27"/>
        <v>нет</v>
      </c>
      <c r="AN139" s="258">
        <f t="shared" si="24"/>
        <v>0</v>
      </c>
      <c r="AO139" s="258" t="e">
        <f t="shared" si="25"/>
        <v>#VALUE!</v>
      </c>
    </row>
    <row r="140" spans="1:41">
      <c r="A140" s="261" t="e">
        <f t="shared" si="28"/>
        <v>#VALUE!</v>
      </c>
      <c r="B140" s="241">
        <v>137</v>
      </c>
      <c r="C140" s="242"/>
      <c r="D140" s="256" t="str">
        <f t="shared" si="21"/>
        <v/>
      </c>
      <c r="E140" s="234"/>
      <c r="F140" s="234"/>
      <c r="G140" s="242"/>
      <c r="H140" s="257" t="str">
        <f t="shared" si="22"/>
        <v/>
      </c>
      <c r="I140" s="234"/>
      <c r="J140" s="234"/>
      <c r="K140" s="234"/>
      <c r="L140" s="234"/>
      <c r="M140" s="308">
        <f t="shared" si="26"/>
        <v>0</v>
      </c>
      <c r="N140" s="234"/>
      <c r="O140" s="234"/>
      <c r="P140" s="234"/>
      <c r="Q140" s="234"/>
      <c r="R140" s="234"/>
      <c r="S140" s="234"/>
      <c r="T140" s="234"/>
      <c r="U140" s="234"/>
      <c r="V140" s="234"/>
      <c r="W140" s="234"/>
      <c r="X140" s="234"/>
      <c r="Y140" s="234"/>
      <c r="Z140" s="234"/>
      <c r="AA140" s="234"/>
      <c r="AB140" s="234"/>
      <c r="AC140" s="234"/>
      <c r="AD140" s="234"/>
      <c r="AE140" s="234"/>
      <c r="AF140" s="234"/>
      <c r="AG140" s="234"/>
      <c r="AH140" s="234"/>
      <c r="AI140" s="234"/>
      <c r="AJ140" s="234"/>
      <c r="AK140" s="234"/>
      <c r="AL140" s="258" t="str">
        <f t="shared" si="23"/>
        <v>нет</v>
      </c>
      <c r="AM140" s="258" t="str">
        <f t="shared" si="27"/>
        <v>нет</v>
      </c>
      <c r="AN140" s="258">
        <f t="shared" si="24"/>
        <v>0</v>
      </c>
      <c r="AO140" s="258" t="e">
        <f t="shared" si="25"/>
        <v>#VALUE!</v>
      </c>
    </row>
    <row r="141" spans="1:41">
      <c r="A141" s="261" t="e">
        <f t="shared" si="28"/>
        <v>#VALUE!</v>
      </c>
      <c r="B141" s="241">
        <v>138</v>
      </c>
      <c r="C141" s="242"/>
      <c r="D141" s="256" t="str">
        <f t="shared" si="21"/>
        <v/>
      </c>
      <c r="E141" s="234"/>
      <c r="F141" s="234"/>
      <c r="G141" s="242"/>
      <c r="H141" s="257" t="str">
        <f t="shared" si="22"/>
        <v/>
      </c>
      <c r="I141" s="234"/>
      <c r="J141" s="234"/>
      <c r="K141" s="234"/>
      <c r="L141" s="234"/>
      <c r="M141" s="308">
        <f t="shared" si="26"/>
        <v>0</v>
      </c>
      <c r="N141" s="234"/>
      <c r="O141" s="234"/>
      <c r="P141" s="234"/>
      <c r="Q141" s="234"/>
      <c r="R141" s="234"/>
      <c r="S141" s="234"/>
      <c r="T141" s="234"/>
      <c r="U141" s="234"/>
      <c r="V141" s="234"/>
      <c r="W141" s="234"/>
      <c r="X141" s="234"/>
      <c r="Y141" s="234"/>
      <c r="Z141" s="234"/>
      <c r="AA141" s="234"/>
      <c r="AB141" s="234"/>
      <c r="AC141" s="234"/>
      <c r="AD141" s="234"/>
      <c r="AE141" s="234"/>
      <c r="AF141" s="234"/>
      <c r="AG141" s="234"/>
      <c r="AH141" s="234"/>
      <c r="AI141" s="234"/>
      <c r="AJ141" s="234"/>
      <c r="AK141" s="234"/>
      <c r="AL141" s="258" t="str">
        <f t="shared" si="23"/>
        <v>нет</v>
      </c>
      <c r="AM141" s="258" t="str">
        <f t="shared" si="27"/>
        <v>нет</v>
      </c>
      <c r="AN141" s="258">
        <f t="shared" si="24"/>
        <v>0</v>
      </c>
      <c r="AO141" s="258" t="e">
        <f t="shared" si="25"/>
        <v>#VALUE!</v>
      </c>
    </row>
    <row r="142" spans="1:41">
      <c r="A142" s="261" t="e">
        <f t="shared" si="28"/>
        <v>#VALUE!</v>
      </c>
      <c r="B142" s="241">
        <v>139</v>
      </c>
      <c r="C142" s="242"/>
      <c r="D142" s="256" t="str">
        <f t="shared" si="21"/>
        <v/>
      </c>
      <c r="E142" s="234"/>
      <c r="F142" s="234"/>
      <c r="G142" s="242"/>
      <c r="H142" s="257" t="str">
        <f t="shared" si="22"/>
        <v/>
      </c>
      <c r="I142" s="234"/>
      <c r="J142" s="234"/>
      <c r="K142" s="234"/>
      <c r="L142" s="234"/>
      <c r="M142" s="308">
        <f t="shared" si="26"/>
        <v>0</v>
      </c>
      <c r="N142" s="234"/>
      <c r="O142" s="234"/>
      <c r="P142" s="234"/>
      <c r="Q142" s="234"/>
      <c r="R142" s="234"/>
      <c r="S142" s="234"/>
      <c r="T142" s="234"/>
      <c r="U142" s="234"/>
      <c r="V142" s="234"/>
      <c r="W142" s="234"/>
      <c r="X142" s="234"/>
      <c r="Y142" s="234"/>
      <c r="Z142" s="234"/>
      <c r="AA142" s="234"/>
      <c r="AB142" s="234"/>
      <c r="AC142" s="234"/>
      <c r="AD142" s="234"/>
      <c r="AE142" s="234"/>
      <c r="AF142" s="234"/>
      <c r="AG142" s="234"/>
      <c r="AH142" s="234"/>
      <c r="AI142" s="234"/>
      <c r="AJ142" s="234"/>
      <c r="AK142" s="234"/>
      <c r="AL142" s="258" t="str">
        <f t="shared" si="23"/>
        <v>нет</v>
      </c>
      <c r="AM142" s="258" t="str">
        <f t="shared" si="27"/>
        <v>нет</v>
      </c>
      <c r="AN142" s="258">
        <f t="shared" si="24"/>
        <v>0</v>
      </c>
      <c r="AO142" s="258" t="e">
        <f t="shared" si="25"/>
        <v>#VALUE!</v>
      </c>
    </row>
    <row r="143" spans="1:41">
      <c r="A143" s="261" t="e">
        <f t="shared" si="28"/>
        <v>#VALUE!</v>
      </c>
      <c r="B143" s="241">
        <v>140</v>
      </c>
      <c r="C143" s="242"/>
      <c r="D143" s="256" t="str">
        <f t="shared" si="21"/>
        <v/>
      </c>
      <c r="E143" s="234"/>
      <c r="F143" s="234"/>
      <c r="G143" s="242"/>
      <c r="H143" s="257" t="str">
        <f t="shared" si="22"/>
        <v/>
      </c>
      <c r="I143" s="234"/>
      <c r="J143" s="234"/>
      <c r="K143" s="234"/>
      <c r="L143" s="234"/>
      <c r="M143" s="308">
        <f t="shared" si="26"/>
        <v>0</v>
      </c>
      <c r="N143" s="234"/>
      <c r="O143" s="234"/>
      <c r="P143" s="234"/>
      <c r="Q143" s="234"/>
      <c r="R143" s="234"/>
      <c r="S143" s="234"/>
      <c r="T143" s="234"/>
      <c r="U143" s="234"/>
      <c r="V143" s="234"/>
      <c r="W143" s="234"/>
      <c r="X143" s="234"/>
      <c r="Y143" s="234"/>
      <c r="Z143" s="234"/>
      <c r="AA143" s="234"/>
      <c r="AB143" s="234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58" t="str">
        <f t="shared" si="23"/>
        <v>нет</v>
      </c>
      <c r="AM143" s="258" t="str">
        <f t="shared" si="27"/>
        <v>нет</v>
      </c>
      <c r="AN143" s="258">
        <f t="shared" si="24"/>
        <v>0</v>
      </c>
      <c r="AO143" s="258" t="e">
        <f t="shared" si="25"/>
        <v>#VALUE!</v>
      </c>
    </row>
    <row r="144" spans="1:41">
      <c r="A144" s="261" t="e">
        <f t="shared" si="28"/>
        <v>#VALUE!</v>
      </c>
      <c r="B144" s="241">
        <v>141</v>
      </c>
      <c r="C144" s="242"/>
      <c r="D144" s="256" t="str">
        <f t="shared" si="21"/>
        <v/>
      </c>
      <c r="E144" s="234"/>
      <c r="F144" s="234"/>
      <c r="G144" s="242"/>
      <c r="H144" s="257" t="str">
        <f t="shared" si="22"/>
        <v/>
      </c>
      <c r="I144" s="234"/>
      <c r="J144" s="234"/>
      <c r="K144" s="234"/>
      <c r="L144" s="234"/>
      <c r="M144" s="308">
        <f t="shared" si="26"/>
        <v>0</v>
      </c>
      <c r="N144" s="234"/>
      <c r="O144" s="234"/>
      <c r="P144" s="234"/>
      <c r="Q144" s="234"/>
      <c r="R144" s="234"/>
      <c r="S144" s="234"/>
      <c r="T144" s="234"/>
      <c r="U144" s="234"/>
      <c r="V144" s="234"/>
      <c r="W144" s="234"/>
      <c r="X144" s="234"/>
      <c r="Y144" s="234"/>
      <c r="Z144" s="234"/>
      <c r="AA144" s="234"/>
      <c r="AB144" s="234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58" t="str">
        <f t="shared" si="23"/>
        <v>нет</v>
      </c>
      <c r="AM144" s="258" t="str">
        <f t="shared" si="27"/>
        <v>нет</v>
      </c>
      <c r="AN144" s="258">
        <f t="shared" si="24"/>
        <v>0</v>
      </c>
      <c r="AO144" s="258" t="e">
        <f t="shared" si="25"/>
        <v>#VALUE!</v>
      </c>
    </row>
    <row r="145" spans="1:41">
      <c r="A145" s="261" t="e">
        <f t="shared" si="28"/>
        <v>#VALUE!</v>
      </c>
      <c r="B145" s="241">
        <v>142</v>
      </c>
      <c r="C145" s="242"/>
      <c r="D145" s="256" t="str">
        <f t="shared" si="21"/>
        <v/>
      </c>
      <c r="E145" s="234"/>
      <c r="F145" s="234"/>
      <c r="G145" s="242"/>
      <c r="H145" s="257" t="str">
        <f t="shared" si="22"/>
        <v/>
      </c>
      <c r="I145" s="234"/>
      <c r="J145" s="234"/>
      <c r="K145" s="234"/>
      <c r="L145" s="234"/>
      <c r="M145" s="308">
        <f t="shared" si="26"/>
        <v>0</v>
      </c>
      <c r="N145" s="234"/>
      <c r="O145" s="234"/>
      <c r="P145" s="234"/>
      <c r="Q145" s="234"/>
      <c r="R145" s="234"/>
      <c r="S145" s="234"/>
      <c r="T145" s="234"/>
      <c r="U145" s="234"/>
      <c r="V145" s="234"/>
      <c r="W145" s="234"/>
      <c r="X145" s="234"/>
      <c r="Y145" s="234"/>
      <c r="Z145" s="234"/>
      <c r="AA145" s="234"/>
      <c r="AB145" s="234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58" t="str">
        <f t="shared" si="23"/>
        <v>нет</v>
      </c>
      <c r="AM145" s="258" t="str">
        <f t="shared" si="27"/>
        <v>нет</v>
      </c>
      <c r="AN145" s="258">
        <f t="shared" si="24"/>
        <v>0</v>
      </c>
      <c r="AO145" s="258" t="e">
        <f t="shared" si="25"/>
        <v>#VALUE!</v>
      </c>
    </row>
    <row r="146" spans="1:41">
      <c r="A146" s="261" t="e">
        <f t="shared" si="28"/>
        <v>#VALUE!</v>
      </c>
      <c r="B146" s="241">
        <v>143</v>
      </c>
      <c r="C146" s="242"/>
      <c r="D146" s="256" t="str">
        <f t="shared" si="21"/>
        <v/>
      </c>
      <c r="E146" s="234"/>
      <c r="F146" s="234"/>
      <c r="G146" s="242"/>
      <c r="H146" s="257" t="str">
        <f t="shared" si="22"/>
        <v/>
      </c>
      <c r="I146" s="234"/>
      <c r="J146" s="234"/>
      <c r="K146" s="234"/>
      <c r="L146" s="234"/>
      <c r="M146" s="308">
        <f t="shared" si="26"/>
        <v>0</v>
      </c>
      <c r="N146" s="234"/>
      <c r="O146" s="234"/>
      <c r="P146" s="234"/>
      <c r="Q146" s="234"/>
      <c r="R146" s="234"/>
      <c r="S146" s="234"/>
      <c r="T146" s="234"/>
      <c r="U146" s="234"/>
      <c r="V146" s="234"/>
      <c r="W146" s="234"/>
      <c r="X146" s="234"/>
      <c r="Y146" s="234"/>
      <c r="Z146" s="234"/>
      <c r="AA146" s="234"/>
      <c r="AB146" s="234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58" t="str">
        <f t="shared" si="23"/>
        <v>нет</v>
      </c>
      <c r="AM146" s="258" t="str">
        <f t="shared" si="27"/>
        <v>нет</v>
      </c>
      <c r="AN146" s="258">
        <f t="shared" si="24"/>
        <v>0</v>
      </c>
      <c r="AO146" s="258" t="e">
        <f t="shared" si="25"/>
        <v>#VALUE!</v>
      </c>
    </row>
    <row r="147" spans="1:41">
      <c r="A147" s="261" t="e">
        <f t="shared" si="28"/>
        <v>#VALUE!</v>
      </c>
      <c r="B147" s="241">
        <v>144</v>
      </c>
      <c r="C147" s="242"/>
      <c r="D147" s="256" t="str">
        <f t="shared" si="21"/>
        <v/>
      </c>
      <c r="E147" s="234"/>
      <c r="F147" s="234"/>
      <c r="G147" s="242"/>
      <c r="H147" s="257" t="str">
        <f t="shared" si="22"/>
        <v/>
      </c>
      <c r="I147" s="234"/>
      <c r="J147" s="234"/>
      <c r="K147" s="234"/>
      <c r="L147" s="234"/>
      <c r="M147" s="308">
        <f t="shared" si="26"/>
        <v>0</v>
      </c>
      <c r="N147" s="234"/>
      <c r="O147" s="234"/>
      <c r="P147" s="234"/>
      <c r="Q147" s="234"/>
      <c r="R147" s="234"/>
      <c r="S147" s="234"/>
      <c r="T147" s="234"/>
      <c r="U147" s="234"/>
      <c r="V147" s="234"/>
      <c r="W147" s="234"/>
      <c r="X147" s="234"/>
      <c r="Y147" s="234"/>
      <c r="Z147" s="234"/>
      <c r="AA147" s="234"/>
      <c r="AB147" s="234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58" t="str">
        <f t="shared" si="23"/>
        <v>нет</v>
      </c>
      <c r="AM147" s="258" t="str">
        <f t="shared" si="27"/>
        <v>нет</v>
      </c>
      <c r="AN147" s="258">
        <f t="shared" si="24"/>
        <v>0</v>
      </c>
      <c r="AO147" s="258" t="e">
        <f t="shared" si="25"/>
        <v>#VALUE!</v>
      </c>
    </row>
    <row r="148" spans="1:41">
      <c r="A148" s="261" t="e">
        <f t="shared" si="28"/>
        <v>#VALUE!</v>
      </c>
      <c r="B148" s="241">
        <v>145</v>
      </c>
      <c r="C148" s="242"/>
      <c r="D148" s="256" t="str">
        <f t="shared" si="21"/>
        <v/>
      </c>
      <c r="E148" s="234"/>
      <c r="F148" s="234"/>
      <c r="G148" s="242"/>
      <c r="H148" s="257" t="str">
        <f t="shared" si="22"/>
        <v/>
      </c>
      <c r="I148" s="234"/>
      <c r="J148" s="234"/>
      <c r="K148" s="234"/>
      <c r="L148" s="234"/>
      <c r="M148" s="308">
        <f t="shared" si="26"/>
        <v>0</v>
      </c>
      <c r="N148" s="234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  <c r="AA148" s="234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58" t="str">
        <f t="shared" si="23"/>
        <v>нет</v>
      </c>
      <c r="AM148" s="258" t="str">
        <f t="shared" si="27"/>
        <v>нет</v>
      </c>
      <c r="AN148" s="258">
        <f t="shared" si="24"/>
        <v>0</v>
      </c>
      <c r="AO148" s="258" t="e">
        <f t="shared" si="25"/>
        <v>#VALUE!</v>
      </c>
    </row>
    <row r="149" spans="1:41">
      <c r="A149" s="261" t="e">
        <f t="shared" si="28"/>
        <v>#VALUE!</v>
      </c>
      <c r="B149" s="241">
        <v>146</v>
      </c>
      <c r="C149" s="242"/>
      <c r="D149" s="256" t="str">
        <f t="shared" si="21"/>
        <v/>
      </c>
      <c r="E149" s="234"/>
      <c r="F149" s="234"/>
      <c r="G149" s="242"/>
      <c r="H149" s="257" t="str">
        <f t="shared" si="22"/>
        <v/>
      </c>
      <c r="I149" s="234"/>
      <c r="J149" s="234"/>
      <c r="K149" s="234"/>
      <c r="L149" s="234"/>
      <c r="M149" s="308">
        <f t="shared" si="26"/>
        <v>0</v>
      </c>
      <c r="N149" s="234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  <c r="Y149" s="234"/>
      <c r="Z149" s="234"/>
      <c r="AA149" s="234"/>
      <c r="AB149" s="234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58" t="str">
        <f t="shared" si="23"/>
        <v>нет</v>
      </c>
      <c r="AM149" s="258" t="str">
        <f t="shared" si="27"/>
        <v>нет</v>
      </c>
      <c r="AN149" s="258">
        <f t="shared" si="24"/>
        <v>0</v>
      </c>
      <c r="AO149" s="258" t="e">
        <f t="shared" si="25"/>
        <v>#VALUE!</v>
      </c>
    </row>
    <row r="150" spans="1:41">
      <c r="A150" s="261" t="e">
        <f t="shared" si="28"/>
        <v>#VALUE!</v>
      </c>
      <c r="B150" s="241">
        <v>147</v>
      </c>
      <c r="C150" s="242"/>
      <c r="D150" s="256" t="str">
        <f t="shared" si="21"/>
        <v/>
      </c>
      <c r="E150" s="234"/>
      <c r="F150" s="234"/>
      <c r="G150" s="242"/>
      <c r="H150" s="257" t="str">
        <f t="shared" si="22"/>
        <v/>
      </c>
      <c r="I150" s="234"/>
      <c r="J150" s="234"/>
      <c r="K150" s="234"/>
      <c r="L150" s="234"/>
      <c r="M150" s="308">
        <f t="shared" si="26"/>
        <v>0</v>
      </c>
      <c r="N150" s="234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  <c r="AA150" s="234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58" t="str">
        <f t="shared" si="23"/>
        <v>нет</v>
      </c>
      <c r="AM150" s="258" t="str">
        <f t="shared" si="27"/>
        <v>нет</v>
      </c>
      <c r="AN150" s="258">
        <f t="shared" si="24"/>
        <v>0</v>
      </c>
      <c r="AO150" s="258" t="e">
        <f t="shared" si="25"/>
        <v>#VALUE!</v>
      </c>
    </row>
    <row r="151" spans="1:41">
      <c r="A151" s="261" t="e">
        <f t="shared" si="28"/>
        <v>#VALUE!</v>
      </c>
      <c r="B151" s="241">
        <v>148</v>
      </c>
      <c r="C151" s="242"/>
      <c r="D151" s="256" t="str">
        <f t="shared" si="21"/>
        <v/>
      </c>
      <c r="E151" s="234"/>
      <c r="F151" s="234"/>
      <c r="G151" s="242"/>
      <c r="H151" s="257" t="str">
        <f t="shared" si="22"/>
        <v/>
      </c>
      <c r="I151" s="234"/>
      <c r="J151" s="234"/>
      <c r="K151" s="234"/>
      <c r="L151" s="234"/>
      <c r="M151" s="308">
        <f t="shared" si="26"/>
        <v>0</v>
      </c>
      <c r="N151" s="234"/>
      <c r="O151" s="234"/>
      <c r="P151" s="234"/>
      <c r="Q151" s="234"/>
      <c r="R151" s="234"/>
      <c r="S151" s="234"/>
      <c r="T151" s="234"/>
      <c r="U151" s="234"/>
      <c r="V151" s="234"/>
      <c r="W151" s="234"/>
      <c r="X151" s="234"/>
      <c r="Y151" s="234"/>
      <c r="Z151" s="234"/>
      <c r="AA151" s="234"/>
      <c r="AB151" s="234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58" t="str">
        <f t="shared" si="23"/>
        <v>нет</v>
      </c>
      <c r="AM151" s="258" t="str">
        <f t="shared" si="27"/>
        <v>нет</v>
      </c>
      <c r="AN151" s="258">
        <f t="shared" si="24"/>
        <v>0</v>
      </c>
      <c r="AO151" s="258" t="e">
        <f t="shared" si="25"/>
        <v>#VALUE!</v>
      </c>
    </row>
    <row r="152" spans="1:41">
      <c r="A152" s="261" t="e">
        <f t="shared" si="28"/>
        <v>#VALUE!</v>
      </c>
      <c r="B152" s="241">
        <v>149</v>
      </c>
      <c r="C152" s="242"/>
      <c r="D152" s="256" t="str">
        <f t="shared" si="21"/>
        <v/>
      </c>
      <c r="E152" s="234"/>
      <c r="F152" s="234"/>
      <c r="G152" s="242"/>
      <c r="H152" s="257" t="str">
        <f t="shared" si="22"/>
        <v/>
      </c>
      <c r="I152" s="234"/>
      <c r="J152" s="234"/>
      <c r="K152" s="234"/>
      <c r="L152" s="234"/>
      <c r="M152" s="308">
        <f t="shared" si="26"/>
        <v>0</v>
      </c>
      <c r="N152" s="234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  <c r="AA152" s="234"/>
      <c r="AB152" s="234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58" t="str">
        <f t="shared" si="23"/>
        <v>нет</v>
      </c>
      <c r="AM152" s="258" t="str">
        <f t="shared" si="27"/>
        <v>нет</v>
      </c>
      <c r="AN152" s="258">
        <f t="shared" si="24"/>
        <v>0</v>
      </c>
      <c r="AO152" s="258" t="e">
        <f t="shared" si="25"/>
        <v>#VALUE!</v>
      </c>
    </row>
    <row r="153" spans="1:41">
      <c r="A153" s="261" t="e">
        <f t="shared" si="28"/>
        <v>#VALUE!</v>
      </c>
      <c r="B153" s="241">
        <v>150</v>
      </c>
      <c r="C153" s="242"/>
      <c r="D153" s="256" t="str">
        <f t="shared" si="21"/>
        <v/>
      </c>
      <c r="E153" s="234"/>
      <c r="F153" s="234"/>
      <c r="G153" s="242"/>
      <c r="H153" s="257" t="str">
        <f t="shared" si="22"/>
        <v/>
      </c>
      <c r="I153" s="234"/>
      <c r="J153" s="234"/>
      <c r="K153" s="234"/>
      <c r="L153" s="234"/>
      <c r="M153" s="308">
        <f t="shared" si="26"/>
        <v>0</v>
      </c>
      <c r="N153" s="234"/>
      <c r="O153" s="234"/>
      <c r="P153" s="234"/>
      <c r="Q153" s="234"/>
      <c r="R153" s="234"/>
      <c r="S153" s="234"/>
      <c r="T153" s="234"/>
      <c r="U153" s="234"/>
      <c r="V153" s="234"/>
      <c r="W153" s="234"/>
      <c r="X153" s="234"/>
      <c r="Y153" s="234"/>
      <c r="Z153" s="234"/>
      <c r="AA153" s="234"/>
      <c r="AB153" s="234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58" t="str">
        <f t="shared" si="23"/>
        <v>нет</v>
      </c>
      <c r="AM153" s="258" t="str">
        <f t="shared" si="27"/>
        <v>нет</v>
      </c>
      <c r="AN153" s="258">
        <f t="shared" si="24"/>
        <v>0</v>
      </c>
      <c r="AO153" s="258" t="e">
        <f t="shared" si="25"/>
        <v>#VALUE!</v>
      </c>
    </row>
    <row r="154" spans="1:41">
      <c r="A154" s="261" t="e">
        <f t="shared" si="28"/>
        <v>#VALUE!</v>
      </c>
      <c r="B154" s="241">
        <v>151</v>
      </c>
      <c r="C154" s="242"/>
      <c r="D154" s="256" t="str">
        <f t="shared" si="21"/>
        <v/>
      </c>
      <c r="E154" s="234"/>
      <c r="F154" s="234"/>
      <c r="G154" s="242"/>
      <c r="H154" s="257" t="str">
        <f t="shared" si="22"/>
        <v/>
      </c>
      <c r="I154" s="234"/>
      <c r="J154" s="234"/>
      <c r="K154" s="234"/>
      <c r="L154" s="234"/>
      <c r="M154" s="308">
        <f t="shared" si="26"/>
        <v>0</v>
      </c>
      <c r="N154" s="234"/>
      <c r="O154" s="234"/>
      <c r="P154" s="234"/>
      <c r="Q154" s="234"/>
      <c r="R154" s="234"/>
      <c r="S154" s="234"/>
      <c r="T154" s="234"/>
      <c r="U154" s="234"/>
      <c r="V154" s="234"/>
      <c r="W154" s="234"/>
      <c r="X154" s="234"/>
      <c r="Y154" s="234"/>
      <c r="Z154" s="234"/>
      <c r="AA154" s="234"/>
      <c r="AB154" s="234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58" t="str">
        <f t="shared" si="23"/>
        <v>нет</v>
      </c>
      <c r="AM154" s="258" t="str">
        <f t="shared" si="27"/>
        <v>нет</v>
      </c>
      <c r="AN154" s="258">
        <f t="shared" si="24"/>
        <v>0</v>
      </c>
      <c r="AO154" s="258" t="e">
        <f t="shared" si="25"/>
        <v>#VALUE!</v>
      </c>
    </row>
    <row r="155" spans="1:41">
      <c r="A155" s="261" t="e">
        <f t="shared" si="28"/>
        <v>#VALUE!</v>
      </c>
      <c r="B155" s="241">
        <v>152</v>
      </c>
      <c r="C155" s="242"/>
      <c r="D155" s="256" t="str">
        <f t="shared" si="21"/>
        <v/>
      </c>
      <c r="E155" s="234"/>
      <c r="F155" s="234"/>
      <c r="G155" s="242"/>
      <c r="H155" s="257" t="str">
        <f t="shared" si="22"/>
        <v/>
      </c>
      <c r="I155" s="234"/>
      <c r="J155" s="234"/>
      <c r="K155" s="234"/>
      <c r="L155" s="234"/>
      <c r="M155" s="308">
        <f t="shared" si="26"/>
        <v>0</v>
      </c>
      <c r="N155" s="234"/>
      <c r="O155" s="234"/>
      <c r="P155" s="234"/>
      <c r="Q155" s="234"/>
      <c r="R155" s="234"/>
      <c r="S155" s="234"/>
      <c r="T155" s="234"/>
      <c r="U155" s="234"/>
      <c r="V155" s="234"/>
      <c r="W155" s="234"/>
      <c r="X155" s="234"/>
      <c r="Y155" s="234"/>
      <c r="Z155" s="234"/>
      <c r="AA155" s="234"/>
      <c r="AB155" s="234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58" t="str">
        <f t="shared" si="23"/>
        <v>нет</v>
      </c>
      <c r="AM155" s="258" t="str">
        <f t="shared" si="27"/>
        <v>нет</v>
      </c>
      <c r="AN155" s="258">
        <f t="shared" si="24"/>
        <v>0</v>
      </c>
      <c r="AO155" s="258" t="e">
        <f t="shared" si="25"/>
        <v>#VALUE!</v>
      </c>
    </row>
    <row r="156" spans="1:41">
      <c r="A156" s="261" t="e">
        <f t="shared" si="28"/>
        <v>#VALUE!</v>
      </c>
      <c r="B156" s="241">
        <v>153</v>
      </c>
      <c r="C156" s="242"/>
      <c r="D156" s="256" t="str">
        <f t="shared" si="21"/>
        <v/>
      </c>
      <c r="E156" s="234"/>
      <c r="F156" s="234"/>
      <c r="G156" s="242"/>
      <c r="H156" s="257" t="str">
        <f t="shared" si="22"/>
        <v/>
      </c>
      <c r="I156" s="234"/>
      <c r="J156" s="234"/>
      <c r="K156" s="234"/>
      <c r="L156" s="234"/>
      <c r="M156" s="308">
        <f t="shared" si="26"/>
        <v>0</v>
      </c>
      <c r="N156" s="234"/>
      <c r="O156" s="234"/>
      <c r="P156" s="234"/>
      <c r="Q156" s="234"/>
      <c r="R156" s="234"/>
      <c r="S156" s="234"/>
      <c r="T156" s="234"/>
      <c r="U156" s="234"/>
      <c r="V156" s="234"/>
      <c r="W156" s="234"/>
      <c r="X156" s="234"/>
      <c r="Y156" s="234"/>
      <c r="Z156" s="234"/>
      <c r="AA156" s="234"/>
      <c r="AB156" s="234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58" t="str">
        <f t="shared" si="23"/>
        <v>нет</v>
      </c>
      <c r="AM156" s="258" t="str">
        <f t="shared" si="27"/>
        <v>нет</v>
      </c>
      <c r="AN156" s="258">
        <f t="shared" si="24"/>
        <v>0</v>
      </c>
      <c r="AO156" s="258" t="e">
        <f t="shared" si="25"/>
        <v>#VALUE!</v>
      </c>
    </row>
    <row r="157" spans="1:41">
      <c r="A157" s="261" t="e">
        <f t="shared" si="28"/>
        <v>#VALUE!</v>
      </c>
      <c r="B157" s="241">
        <v>154</v>
      </c>
      <c r="C157" s="242"/>
      <c r="D157" s="256" t="str">
        <f t="shared" si="21"/>
        <v/>
      </c>
      <c r="E157" s="234"/>
      <c r="F157" s="234"/>
      <c r="G157" s="242"/>
      <c r="H157" s="257" t="str">
        <f t="shared" si="22"/>
        <v/>
      </c>
      <c r="I157" s="234"/>
      <c r="J157" s="234"/>
      <c r="K157" s="234"/>
      <c r="L157" s="234"/>
      <c r="M157" s="308">
        <f t="shared" si="26"/>
        <v>0</v>
      </c>
      <c r="N157" s="234"/>
      <c r="O157" s="234"/>
      <c r="P157" s="234"/>
      <c r="Q157" s="234"/>
      <c r="R157" s="234"/>
      <c r="S157" s="234"/>
      <c r="T157" s="234"/>
      <c r="U157" s="234"/>
      <c r="V157" s="234"/>
      <c r="W157" s="234"/>
      <c r="X157" s="234"/>
      <c r="Y157" s="234"/>
      <c r="Z157" s="234"/>
      <c r="AA157" s="234"/>
      <c r="AB157" s="234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58" t="str">
        <f t="shared" si="23"/>
        <v>нет</v>
      </c>
      <c r="AM157" s="258" t="str">
        <f t="shared" si="27"/>
        <v>нет</v>
      </c>
      <c r="AN157" s="258">
        <f t="shared" si="24"/>
        <v>0</v>
      </c>
      <c r="AO157" s="258" t="e">
        <f t="shared" si="25"/>
        <v>#VALUE!</v>
      </c>
    </row>
    <row r="158" spans="1:41">
      <c r="A158" s="261" t="e">
        <f t="shared" si="28"/>
        <v>#VALUE!</v>
      </c>
      <c r="B158" s="241">
        <v>155</v>
      </c>
      <c r="C158" s="242"/>
      <c r="D158" s="256" t="str">
        <f t="shared" si="21"/>
        <v/>
      </c>
      <c r="E158" s="234"/>
      <c r="F158" s="234"/>
      <c r="G158" s="242"/>
      <c r="H158" s="257" t="str">
        <f t="shared" si="22"/>
        <v/>
      </c>
      <c r="I158" s="234"/>
      <c r="J158" s="234"/>
      <c r="K158" s="234"/>
      <c r="L158" s="234"/>
      <c r="M158" s="308">
        <f t="shared" si="26"/>
        <v>0</v>
      </c>
      <c r="N158" s="234"/>
      <c r="O158" s="234"/>
      <c r="P158" s="234"/>
      <c r="Q158" s="234"/>
      <c r="R158" s="234"/>
      <c r="S158" s="234"/>
      <c r="T158" s="234"/>
      <c r="U158" s="234"/>
      <c r="V158" s="234"/>
      <c r="W158" s="234"/>
      <c r="X158" s="234"/>
      <c r="Y158" s="234"/>
      <c r="Z158" s="234"/>
      <c r="AA158" s="234"/>
      <c r="AB158" s="234"/>
      <c r="AC158" s="234"/>
      <c r="AD158" s="234"/>
      <c r="AE158" s="234"/>
      <c r="AF158" s="234"/>
      <c r="AG158" s="234"/>
      <c r="AH158" s="234"/>
      <c r="AI158" s="234"/>
      <c r="AJ158" s="234"/>
      <c r="AK158" s="234"/>
      <c r="AL158" s="258" t="str">
        <f t="shared" si="23"/>
        <v>нет</v>
      </c>
      <c r="AM158" s="258" t="str">
        <f t="shared" si="27"/>
        <v>нет</v>
      </c>
      <c r="AN158" s="258">
        <f t="shared" si="24"/>
        <v>0</v>
      </c>
      <c r="AO158" s="258" t="e">
        <f t="shared" si="25"/>
        <v>#VALUE!</v>
      </c>
    </row>
    <row r="159" spans="1:41">
      <c r="A159" s="261" t="e">
        <f t="shared" si="28"/>
        <v>#VALUE!</v>
      </c>
      <c r="B159" s="241">
        <v>156</v>
      </c>
      <c r="C159" s="242"/>
      <c r="D159" s="256" t="str">
        <f t="shared" si="21"/>
        <v/>
      </c>
      <c r="E159" s="234"/>
      <c r="F159" s="234"/>
      <c r="G159" s="242"/>
      <c r="H159" s="257" t="str">
        <f t="shared" si="22"/>
        <v/>
      </c>
      <c r="I159" s="234"/>
      <c r="J159" s="234"/>
      <c r="K159" s="234"/>
      <c r="L159" s="234"/>
      <c r="M159" s="308">
        <f t="shared" si="26"/>
        <v>0</v>
      </c>
      <c r="N159" s="234"/>
      <c r="O159" s="234"/>
      <c r="P159" s="234"/>
      <c r="Q159" s="234"/>
      <c r="R159" s="234"/>
      <c r="S159" s="234"/>
      <c r="T159" s="234"/>
      <c r="U159" s="234"/>
      <c r="V159" s="234"/>
      <c r="W159" s="234"/>
      <c r="X159" s="234"/>
      <c r="Y159" s="234"/>
      <c r="Z159" s="234"/>
      <c r="AA159" s="234"/>
      <c r="AB159" s="234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58" t="str">
        <f t="shared" si="23"/>
        <v>нет</v>
      </c>
      <c r="AM159" s="258" t="str">
        <f t="shared" si="27"/>
        <v>нет</v>
      </c>
      <c r="AN159" s="258">
        <f t="shared" si="24"/>
        <v>0</v>
      </c>
      <c r="AO159" s="258" t="e">
        <f t="shared" si="25"/>
        <v>#VALUE!</v>
      </c>
    </row>
    <row r="160" spans="1:41">
      <c r="A160" s="261" t="e">
        <f t="shared" si="28"/>
        <v>#VALUE!</v>
      </c>
      <c r="B160" s="241">
        <v>157</v>
      </c>
      <c r="C160" s="242"/>
      <c r="D160" s="256" t="str">
        <f t="shared" si="21"/>
        <v/>
      </c>
      <c r="E160" s="234"/>
      <c r="F160" s="234"/>
      <c r="G160" s="242"/>
      <c r="H160" s="257" t="str">
        <f t="shared" si="22"/>
        <v/>
      </c>
      <c r="I160" s="234"/>
      <c r="J160" s="234"/>
      <c r="K160" s="234"/>
      <c r="L160" s="234"/>
      <c r="M160" s="308">
        <f t="shared" si="26"/>
        <v>0</v>
      </c>
      <c r="N160" s="234"/>
      <c r="O160" s="234"/>
      <c r="P160" s="234"/>
      <c r="Q160" s="234"/>
      <c r="R160" s="234"/>
      <c r="S160" s="234"/>
      <c r="T160" s="234"/>
      <c r="U160" s="234"/>
      <c r="V160" s="234"/>
      <c r="W160" s="234"/>
      <c r="X160" s="234"/>
      <c r="Y160" s="234"/>
      <c r="Z160" s="234"/>
      <c r="AA160" s="234"/>
      <c r="AB160" s="234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58" t="str">
        <f t="shared" si="23"/>
        <v>нет</v>
      </c>
      <c r="AM160" s="258" t="str">
        <f t="shared" si="27"/>
        <v>нет</v>
      </c>
      <c r="AN160" s="258">
        <f t="shared" si="24"/>
        <v>0</v>
      </c>
      <c r="AO160" s="258" t="e">
        <f t="shared" si="25"/>
        <v>#VALUE!</v>
      </c>
    </row>
    <row r="161" spans="1:41">
      <c r="A161" s="261" t="e">
        <f t="shared" si="28"/>
        <v>#VALUE!</v>
      </c>
      <c r="B161" s="241">
        <v>158</v>
      </c>
      <c r="C161" s="242"/>
      <c r="D161" s="256" t="str">
        <f t="shared" si="21"/>
        <v/>
      </c>
      <c r="E161" s="234"/>
      <c r="F161" s="234"/>
      <c r="G161" s="242"/>
      <c r="H161" s="257" t="str">
        <f t="shared" si="22"/>
        <v/>
      </c>
      <c r="I161" s="234"/>
      <c r="J161" s="234"/>
      <c r="K161" s="234"/>
      <c r="L161" s="234"/>
      <c r="M161" s="308">
        <f t="shared" si="26"/>
        <v>0</v>
      </c>
      <c r="N161" s="234"/>
      <c r="O161" s="234"/>
      <c r="P161" s="234"/>
      <c r="Q161" s="234"/>
      <c r="R161" s="234"/>
      <c r="S161" s="234"/>
      <c r="T161" s="234"/>
      <c r="U161" s="234"/>
      <c r="V161" s="234"/>
      <c r="W161" s="234"/>
      <c r="X161" s="234"/>
      <c r="Y161" s="234"/>
      <c r="Z161" s="234"/>
      <c r="AA161" s="234"/>
      <c r="AB161" s="234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58" t="str">
        <f t="shared" si="23"/>
        <v>нет</v>
      </c>
      <c r="AM161" s="258" t="str">
        <f t="shared" si="27"/>
        <v>нет</v>
      </c>
      <c r="AN161" s="258">
        <f t="shared" si="24"/>
        <v>0</v>
      </c>
      <c r="AO161" s="258" t="e">
        <f t="shared" si="25"/>
        <v>#VALUE!</v>
      </c>
    </row>
    <row r="162" spans="1:41">
      <c r="A162" s="261" t="e">
        <f t="shared" si="28"/>
        <v>#VALUE!</v>
      </c>
      <c r="B162" s="241">
        <v>159</v>
      </c>
      <c r="C162" s="242"/>
      <c r="D162" s="256" t="str">
        <f t="shared" si="21"/>
        <v/>
      </c>
      <c r="E162" s="234"/>
      <c r="F162" s="234"/>
      <c r="G162" s="242"/>
      <c r="H162" s="257" t="str">
        <f t="shared" si="22"/>
        <v/>
      </c>
      <c r="I162" s="234"/>
      <c r="J162" s="234"/>
      <c r="K162" s="234"/>
      <c r="L162" s="234"/>
      <c r="M162" s="308">
        <f t="shared" si="26"/>
        <v>0</v>
      </c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58" t="str">
        <f t="shared" si="23"/>
        <v>нет</v>
      </c>
      <c r="AM162" s="258" t="str">
        <f t="shared" si="27"/>
        <v>нет</v>
      </c>
      <c r="AN162" s="258">
        <f t="shared" si="24"/>
        <v>0</v>
      </c>
      <c r="AO162" s="258" t="e">
        <f t="shared" si="25"/>
        <v>#VALUE!</v>
      </c>
    </row>
    <row r="163" spans="1:41">
      <c r="A163" s="261" t="e">
        <f t="shared" si="28"/>
        <v>#VALUE!</v>
      </c>
      <c r="B163" s="241">
        <v>160</v>
      </c>
      <c r="C163" s="242"/>
      <c r="D163" s="256" t="str">
        <f t="shared" si="21"/>
        <v/>
      </c>
      <c r="E163" s="234"/>
      <c r="F163" s="234"/>
      <c r="G163" s="242"/>
      <c r="H163" s="257" t="str">
        <f t="shared" si="22"/>
        <v/>
      </c>
      <c r="I163" s="234"/>
      <c r="J163" s="234"/>
      <c r="K163" s="234"/>
      <c r="L163" s="234"/>
      <c r="M163" s="308">
        <f t="shared" si="26"/>
        <v>0</v>
      </c>
      <c r="N163" s="234"/>
      <c r="O163" s="234"/>
      <c r="P163" s="234"/>
      <c r="Q163" s="234"/>
      <c r="R163" s="234"/>
      <c r="S163" s="234"/>
      <c r="T163" s="234"/>
      <c r="U163" s="234"/>
      <c r="V163" s="234"/>
      <c r="W163" s="234"/>
      <c r="X163" s="234"/>
      <c r="Y163" s="234"/>
      <c r="Z163" s="234"/>
      <c r="AA163" s="234"/>
      <c r="AB163" s="234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58" t="str">
        <f t="shared" si="23"/>
        <v>нет</v>
      </c>
      <c r="AM163" s="258" t="str">
        <f t="shared" si="27"/>
        <v>нет</v>
      </c>
      <c r="AN163" s="258">
        <f t="shared" si="24"/>
        <v>0</v>
      </c>
      <c r="AO163" s="258" t="e">
        <f t="shared" si="25"/>
        <v>#VALUE!</v>
      </c>
    </row>
    <row r="164" spans="1:41">
      <c r="A164" s="261" t="e">
        <f t="shared" si="28"/>
        <v>#VALUE!</v>
      </c>
      <c r="B164" s="241">
        <v>161</v>
      </c>
      <c r="C164" s="242"/>
      <c r="D164" s="256" t="str">
        <f t="shared" ref="D164:D190" si="29">IFERROR(VLOOKUP(C164,msu,2,0),"")</f>
        <v/>
      </c>
      <c r="E164" s="234"/>
      <c r="F164" s="234"/>
      <c r="G164" s="242"/>
      <c r="H164" s="257" t="str">
        <f t="shared" ref="H164:H190" si="30">IFERROR(VLOOKUP(G164,oo,2,0),"")</f>
        <v/>
      </c>
      <c r="I164" s="234"/>
      <c r="J164" s="234"/>
      <c r="K164" s="234"/>
      <c r="L164" s="234"/>
      <c r="M164" s="308">
        <f t="shared" si="26"/>
        <v>0</v>
      </c>
      <c r="N164" s="234"/>
      <c r="O164" s="234"/>
      <c r="P164" s="234"/>
      <c r="Q164" s="234"/>
      <c r="R164" s="234"/>
      <c r="S164" s="234"/>
      <c r="T164" s="234"/>
      <c r="U164" s="234"/>
      <c r="V164" s="234"/>
      <c r="W164" s="234"/>
      <c r="X164" s="234"/>
      <c r="Y164" s="234"/>
      <c r="Z164" s="234"/>
      <c r="AA164" s="234"/>
      <c r="AB164" s="234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58" t="str">
        <f t="shared" si="23"/>
        <v>нет</v>
      </c>
      <c r="AM164" s="258" t="str">
        <f t="shared" si="27"/>
        <v>нет</v>
      </c>
      <c r="AN164" s="258">
        <f t="shared" si="24"/>
        <v>0</v>
      </c>
      <c r="AO164" s="258" t="e">
        <f t="shared" si="25"/>
        <v>#VALUE!</v>
      </c>
    </row>
    <row r="165" spans="1:41">
      <c r="A165" s="261" t="e">
        <f t="shared" si="28"/>
        <v>#VALUE!</v>
      </c>
      <c r="B165" s="241">
        <v>162</v>
      </c>
      <c r="C165" s="242"/>
      <c r="D165" s="256" t="str">
        <f t="shared" si="29"/>
        <v/>
      </c>
      <c r="E165" s="234"/>
      <c r="F165" s="234"/>
      <c r="G165" s="242"/>
      <c r="H165" s="257" t="str">
        <f t="shared" si="30"/>
        <v/>
      </c>
      <c r="I165" s="234"/>
      <c r="J165" s="234"/>
      <c r="K165" s="234"/>
      <c r="L165" s="234"/>
      <c r="M165" s="308">
        <f t="shared" si="26"/>
        <v>0</v>
      </c>
      <c r="N165" s="234"/>
      <c r="O165" s="234"/>
      <c r="P165" s="234"/>
      <c r="Q165" s="234"/>
      <c r="R165" s="234"/>
      <c r="S165" s="234"/>
      <c r="T165" s="234"/>
      <c r="U165" s="234"/>
      <c r="V165" s="234"/>
      <c r="W165" s="234"/>
      <c r="X165" s="234"/>
      <c r="Y165" s="234"/>
      <c r="Z165" s="234"/>
      <c r="AA165" s="234"/>
      <c r="AB165" s="234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58" t="str">
        <f t="shared" si="23"/>
        <v>нет</v>
      </c>
      <c r="AM165" s="258" t="str">
        <f t="shared" si="27"/>
        <v>нет</v>
      </c>
      <c r="AN165" s="258">
        <f t="shared" si="24"/>
        <v>0</v>
      </c>
      <c r="AO165" s="258" t="e">
        <f t="shared" si="25"/>
        <v>#VALUE!</v>
      </c>
    </row>
    <row r="166" spans="1:41">
      <c r="A166" s="261" t="e">
        <f t="shared" si="28"/>
        <v>#VALUE!</v>
      </c>
      <c r="B166" s="241">
        <v>163</v>
      </c>
      <c r="C166" s="242"/>
      <c r="D166" s="256" t="str">
        <f t="shared" si="29"/>
        <v/>
      </c>
      <c r="E166" s="234"/>
      <c r="F166" s="234"/>
      <c r="G166" s="242"/>
      <c r="H166" s="257" t="str">
        <f t="shared" si="30"/>
        <v/>
      </c>
      <c r="I166" s="234"/>
      <c r="J166" s="234"/>
      <c r="K166" s="234"/>
      <c r="L166" s="234"/>
      <c r="M166" s="308">
        <f t="shared" si="26"/>
        <v>0</v>
      </c>
      <c r="N166" s="234"/>
      <c r="O166" s="234"/>
      <c r="P166" s="234"/>
      <c r="Q166" s="234"/>
      <c r="R166" s="234"/>
      <c r="S166" s="234"/>
      <c r="T166" s="234"/>
      <c r="U166" s="234"/>
      <c r="V166" s="234"/>
      <c r="W166" s="234"/>
      <c r="X166" s="234"/>
      <c r="Y166" s="234"/>
      <c r="Z166" s="234"/>
      <c r="AA166" s="234"/>
      <c r="AB166" s="234"/>
      <c r="AC166" s="234"/>
      <c r="AD166" s="234"/>
      <c r="AE166" s="234"/>
      <c r="AF166" s="234"/>
      <c r="AG166" s="234"/>
      <c r="AH166" s="234"/>
      <c r="AI166" s="234"/>
      <c r="AJ166" s="234"/>
      <c r="AK166" s="234"/>
      <c r="AL166" s="258" t="str">
        <f t="shared" si="23"/>
        <v>нет</v>
      </c>
      <c r="AM166" s="258" t="str">
        <f t="shared" si="27"/>
        <v>нет</v>
      </c>
      <c r="AN166" s="258">
        <f t="shared" si="24"/>
        <v>0</v>
      </c>
      <c r="AO166" s="258" t="e">
        <f t="shared" si="25"/>
        <v>#VALUE!</v>
      </c>
    </row>
    <row r="167" spans="1:41">
      <c r="A167" s="261" t="e">
        <f t="shared" si="28"/>
        <v>#VALUE!</v>
      </c>
      <c r="B167" s="241">
        <v>164</v>
      </c>
      <c r="C167" s="242"/>
      <c r="D167" s="256" t="str">
        <f t="shared" si="29"/>
        <v/>
      </c>
      <c r="E167" s="234"/>
      <c r="F167" s="234"/>
      <c r="G167" s="242"/>
      <c r="H167" s="257" t="str">
        <f t="shared" si="30"/>
        <v/>
      </c>
      <c r="I167" s="234"/>
      <c r="J167" s="234"/>
      <c r="K167" s="234"/>
      <c r="L167" s="234"/>
      <c r="M167" s="308">
        <f t="shared" si="26"/>
        <v>0</v>
      </c>
      <c r="N167" s="234"/>
      <c r="O167" s="234"/>
      <c r="P167" s="234"/>
      <c r="Q167" s="234"/>
      <c r="R167" s="234"/>
      <c r="S167" s="234"/>
      <c r="T167" s="234"/>
      <c r="U167" s="234"/>
      <c r="V167" s="234"/>
      <c r="W167" s="234"/>
      <c r="X167" s="234"/>
      <c r="Y167" s="234"/>
      <c r="Z167" s="234"/>
      <c r="AA167" s="234"/>
      <c r="AB167" s="234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58" t="str">
        <f t="shared" si="23"/>
        <v>нет</v>
      </c>
      <c r="AM167" s="258" t="str">
        <f t="shared" si="27"/>
        <v>нет</v>
      </c>
      <c r="AN167" s="258">
        <f t="shared" si="24"/>
        <v>0</v>
      </c>
      <c r="AO167" s="258" t="e">
        <f t="shared" si="25"/>
        <v>#VALUE!</v>
      </c>
    </row>
    <row r="168" spans="1:41">
      <c r="A168" s="261" t="e">
        <f t="shared" si="28"/>
        <v>#VALUE!</v>
      </c>
      <c r="B168" s="241">
        <v>165</v>
      </c>
      <c r="C168" s="242"/>
      <c r="D168" s="256" t="str">
        <f t="shared" si="29"/>
        <v/>
      </c>
      <c r="E168" s="234"/>
      <c r="F168" s="234"/>
      <c r="G168" s="242"/>
      <c r="H168" s="257" t="str">
        <f t="shared" si="30"/>
        <v/>
      </c>
      <c r="I168" s="234"/>
      <c r="J168" s="234"/>
      <c r="K168" s="234"/>
      <c r="L168" s="234"/>
      <c r="M168" s="308">
        <f t="shared" si="26"/>
        <v>0</v>
      </c>
      <c r="N168" s="234"/>
      <c r="O168" s="234"/>
      <c r="P168" s="234"/>
      <c r="Q168" s="234"/>
      <c r="R168" s="234"/>
      <c r="S168" s="234"/>
      <c r="T168" s="234"/>
      <c r="U168" s="234"/>
      <c r="V168" s="234"/>
      <c r="W168" s="234"/>
      <c r="X168" s="234"/>
      <c r="Y168" s="234"/>
      <c r="Z168" s="234"/>
      <c r="AA168" s="234"/>
      <c r="AB168" s="234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58" t="str">
        <f t="shared" si="23"/>
        <v>нет</v>
      </c>
      <c r="AM168" s="258" t="str">
        <f t="shared" si="27"/>
        <v>нет</v>
      </c>
      <c r="AN168" s="258">
        <f t="shared" si="24"/>
        <v>0</v>
      </c>
      <c r="AO168" s="258" t="e">
        <f t="shared" si="25"/>
        <v>#VALUE!</v>
      </c>
    </row>
    <row r="169" spans="1:41">
      <c r="A169" s="261" t="e">
        <f t="shared" si="28"/>
        <v>#VALUE!</v>
      </c>
      <c r="B169" s="241">
        <v>166</v>
      </c>
      <c r="C169" s="242"/>
      <c r="D169" s="256" t="str">
        <f t="shared" si="29"/>
        <v/>
      </c>
      <c r="E169" s="234"/>
      <c r="F169" s="234"/>
      <c r="G169" s="242"/>
      <c r="H169" s="257" t="str">
        <f t="shared" si="30"/>
        <v/>
      </c>
      <c r="I169" s="234"/>
      <c r="J169" s="234"/>
      <c r="K169" s="234"/>
      <c r="L169" s="234"/>
      <c r="M169" s="308">
        <f t="shared" si="26"/>
        <v>0</v>
      </c>
      <c r="N169" s="234"/>
      <c r="O169" s="234"/>
      <c r="P169" s="234"/>
      <c r="Q169" s="234"/>
      <c r="R169" s="234"/>
      <c r="S169" s="234"/>
      <c r="T169" s="234"/>
      <c r="U169" s="234"/>
      <c r="V169" s="234"/>
      <c r="W169" s="234"/>
      <c r="X169" s="234"/>
      <c r="Y169" s="234"/>
      <c r="Z169" s="234"/>
      <c r="AA169" s="234"/>
      <c r="AB169" s="234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58" t="str">
        <f t="shared" si="23"/>
        <v>нет</v>
      </c>
      <c r="AM169" s="258" t="str">
        <f t="shared" si="27"/>
        <v>нет</v>
      </c>
      <c r="AN169" s="258">
        <f t="shared" si="24"/>
        <v>0</v>
      </c>
      <c r="AO169" s="258" t="e">
        <f t="shared" si="25"/>
        <v>#VALUE!</v>
      </c>
    </row>
    <row r="170" spans="1:41">
      <c r="A170" s="261" t="e">
        <f t="shared" si="28"/>
        <v>#VALUE!</v>
      </c>
      <c r="B170" s="241">
        <v>167</v>
      </c>
      <c r="C170" s="242"/>
      <c r="D170" s="256" t="str">
        <f t="shared" si="29"/>
        <v/>
      </c>
      <c r="E170" s="234"/>
      <c r="F170" s="234"/>
      <c r="G170" s="242"/>
      <c r="H170" s="257" t="str">
        <f t="shared" si="30"/>
        <v/>
      </c>
      <c r="I170" s="234"/>
      <c r="J170" s="234"/>
      <c r="K170" s="234"/>
      <c r="L170" s="234"/>
      <c r="M170" s="308">
        <f t="shared" si="26"/>
        <v>0</v>
      </c>
      <c r="N170" s="234"/>
      <c r="O170" s="234"/>
      <c r="P170" s="234"/>
      <c r="Q170" s="234"/>
      <c r="R170" s="234"/>
      <c r="S170" s="234"/>
      <c r="T170" s="234"/>
      <c r="U170" s="234"/>
      <c r="V170" s="234"/>
      <c r="W170" s="234"/>
      <c r="X170" s="234"/>
      <c r="Y170" s="234"/>
      <c r="Z170" s="234"/>
      <c r="AA170" s="234"/>
      <c r="AB170" s="234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58" t="str">
        <f t="shared" si="23"/>
        <v>нет</v>
      </c>
      <c r="AM170" s="258" t="str">
        <f t="shared" si="27"/>
        <v>нет</v>
      </c>
      <c r="AN170" s="258">
        <f t="shared" si="24"/>
        <v>0</v>
      </c>
      <c r="AO170" s="258" t="e">
        <f t="shared" si="25"/>
        <v>#VALUE!</v>
      </c>
    </row>
    <row r="171" spans="1:41">
      <c r="A171" s="261" t="e">
        <f t="shared" si="28"/>
        <v>#VALUE!</v>
      </c>
      <c r="B171" s="241">
        <v>168</v>
      </c>
      <c r="C171" s="242"/>
      <c r="D171" s="256" t="str">
        <f t="shared" si="29"/>
        <v/>
      </c>
      <c r="E171" s="234"/>
      <c r="F171" s="234"/>
      <c r="G171" s="242"/>
      <c r="H171" s="257" t="str">
        <f t="shared" si="30"/>
        <v/>
      </c>
      <c r="I171" s="234"/>
      <c r="J171" s="234"/>
      <c r="K171" s="234"/>
      <c r="L171" s="234"/>
      <c r="M171" s="308">
        <f t="shared" si="26"/>
        <v>0</v>
      </c>
      <c r="N171" s="234"/>
      <c r="O171" s="234"/>
      <c r="P171" s="234"/>
      <c r="Q171" s="234"/>
      <c r="R171" s="234"/>
      <c r="S171" s="234"/>
      <c r="T171" s="234"/>
      <c r="U171" s="234"/>
      <c r="V171" s="234"/>
      <c r="W171" s="234"/>
      <c r="X171" s="234"/>
      <c r="Y171" s="234"/>
      <c r="Z171" s="234"/>
      <c r="AA171" s="234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58" t="str">
        <f t="shared" si="23"/>
        <v>нет</v>
      </c>
      <c r="AM171" s="258" t="str">
        <f t="shared" si="27"/>
        <v>нет</v>
      </c>
      <c r="AN171" s="258">
        <f t="shared" si="24"/>
        <v>0</v>
      </c>
      <c r="AO171" s="258" t="e">
        <f t="shared" si="25"/>
        <v>#VALUE!</v>
      </c>
    </row>
    <row r="172" spans="1:41">
      <c r="A172" s="261" t="e">
        <f t="shared" si="28"/>
        <v>#VALUE!</v>
      </c>
      <c r="B172" s="241">
        <v>169</v>
      </c>
      <c r="C172" s="242"/>
      <c r="D172" s="256" t="str">
        <f t="shared" si="29"/>
        <v/>
      </c>
      <c r="E172" s="234"/>
      <c r="F172" s="234"/>
      <c r="G172" s="242"/>
      <c r="H172" s="257" t="str">
        <f t="shared" si="30"/>
        <v/>
      </c>
      <c r="I172" s="234"/>
      <c r="J172" s="234"/>
      <c r="K172" s="234"/>
      <c r="L172" s="234"/>
      <c r="M172" s="308">
        <f t="shared" si="26"/>
        <v>0</v>
      </c>
      <c r="N172" s="234"/>
      <c r="O172" s="234"/>
      <c r="P172" s="234"/>
      <c r="Q172" s="234"/>
      <c r="R172" s="234"/>
      <c r="S172" s="234"/>
      <c r="T172" s="234"/>
      <c r="U172" s="234"/>
      <c r="V172" s="234"/>
      <c r="W172" s="234"/>
      <c r="X172" s="234"/>
      <c r="Y172" s="234"/>
      <c r="Z172" s="234"/>
      <c r="AA172" s="234"/>
      <c r="AB172" s="234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58" t="str">
        <f t="shared" si="23"/>
        <v>нет</v>
      </c>
      <c r="AM172" s="258" t="str">
        <f t="shared" si="27"/>
        <v>нет</v>
      </c>
      <c r="AN172" s="258">
        <f t="shared" si="24"/>
        <v>0</v>
      </c>
      <c r="AO172" s="258" t="e">
        <f t="shared" si="25"/>
        <v>#VALUE!</v>
      </c>
    </row>
    <row r="173" spans="1:41">
      <c r="A173" s="261" t="e">
        <f t="shared" si="28"/>
        <v>#VALUE!</v>
      </c>
      <c r="B173" s="241">
        <v>170</v>
      </c>
      <c r="C173" s="242"/>
      <c r="D173" s="256" t="str">
        <f t="shared" si="29"/>
        <v/>
      </c>
      <c r="E173" s="234"/>
      <c r="F173" s="234"/>
      <c r="G173" s="242"/>
      <c r="H173" s="257" t="str">
        <f t="shared" si="30"/>
        <v/>
      </c>
      <c r="I173" s="234"/>
      <c r="J173" s="234"/>
      <c r="K173" s="234"/>
      <c r="L173" s="234"/>
      <c r="M173" s="308">
        <f t="shared" si="26"/>
        <v>0</v>
      </c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4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58" t="str">
        <f t="shared" si="23"/>
        <v>нет</v>
      </c>
      <c r="AM173" s="258" t="str">
        <f t="shared" si="27"/>
        <v>нет</v>
      </c>
      <c r="AN173" s="258">
        <f t="shared" si="24"/>
        <v>0</v>
      </c>
      <c r="AO173" s="258" t="e">
        <f t="shared" si="25"/>
        <v>#VALUE!</v>
      </c>
    </row>
    <row r="174" spans="1:41">
      <c r="A174" s="261" t="e">
        <f t="shared" si="28"/>
        <v>#VALUE!</v>
      </c>
      <c r="B174" s="241">
        <v>171</v>
      </c>
      <c r="C174" s="242"/>
      <c r="D174" s="256" t="str">
        <f t="shared" si="29"/>
        <v/>
      </c>
      <c r="E174" s="234"/>
      <c r="F174" s="234"/>
      <c r="G174" s="242"/>
      <c r="H174" s="257" t="str">
        <f t="shared" si="30"/>
        <v/>
      </c>
      <c r="I174" s="234"/>
      <c r="J174" s="234"/>
      <c r="K174" s="234"/>
      <c r="L174" s="234"/>
      <c r="M174" s="308">
        <f t="shared" si="26"/>
        <v>0</v>
      </c>
      <c r="N174" s="234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  <c r="Y174" s="234"/>
      <c r="Z174" s="234"/>
      <c r="AA174" s="234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58" t="str">
        <f t="shared" si="23"/>
        <v>нет</v>
      </c>
      <c r="AM174" s="258" t="str">
        <f t="shared" si="27"/>
        <v>нет</v>
      </c>
      <c r="AN174" s="258">
        <f t="shared" si="24"/>
        <v>0</v>
      </c>
      <c r="AO174" s="258" t="e">
        <f t="shared" si="25"/>
        <v>#VALUE!</v>
      </c>
    </row>
    <row r="175" spans="1:41">
      <c r="A175" s="261" t="e">
        <f t="shared" si="28"/>
        <v>#VALUE!</v>
      </c>
      <c r="B175" s="241">
        <v>172</v>
      </c>
      <c r="C175" s="242"/>
      <c r="D175" s="256" t="str">
        <f t="shared" si="29"/>
        <v/>
      </c>
      <c r="E175" s="234"/>
      <c r="F175" s="234"/>
      <c r="G175" s="242"/>
      <c r="H175" s="257" t="str">
        <f t="shared" si="30"/>
        <v/>
      </c>
      <c r="I175" s="234"/>
      <c r="J175" s="234"/>
      <c r="K175" s="234"/>
      <c r="L175" s="234"/>
      <c r="M175" s="308">
        <f t="shared" si="26"/>
        <v>0</v>
      </c>
      <c r="N175" s="234"/>
      <c r="O175" s="234"/>
      <c r="P175" s="234"/>
      <c r="Q175" s="234"/>
      <c r="R175" s="234"/>
      <c r="S175" s="234"/>
      <c r="T175" s="234"/>
      <c r="U175" s="234"/>
      <c r="V175" s="234"/>
      <c r="W175" s="234"/>
      <c r="X175" s="234"/>
      <c r="Y175" s="234"/>
      <c r="Z175" s="234"/>
      <c r="AA175" s="234"/>
      <c r="AB175" s="234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58" t="str">
        <f t="shared" si="23"/>
        <v>нет</v>
      </c>
      <c r="AM175" s="258" t="str">
        <f t="shared" si="27"/>
        <v>нет</v>
      </c>
      <c r="AN175" s="258">
        <f t="shared" si="24"/>
        <v>0</v>
      </c>
      <c r="AO175" s="258" t="e">
        <f t="shared" si="25"/>
        <v>#VALUE!</v>
      </c>
    </row>
    <row r="176" spans="1:41">
      <c r="A176" s="261" t="e">
        <f t="shared" si="28"/>
        <v>#VALUE!</v>
      </c>
      <c r="B176" s="241">
        <v>173</v>
      </c>
      <c r="C176" s="242"/>
      <c r="D176" s="256" t="str">
        <f t="shared" si="29"/>
        <v/>
      </c>
      <c r="E176" s="234"/>
      <c r="F176" s="234"/>
      <c r="G176" s="242"/>
      <c r="H176" s="257" t="str">
        <f t="shared" si="30"/>
        <v/>
      </c>
      <c r="I176" s="234"/>
      <c r="J176" s="234"/>
      <c r="K176" s="234"/>
      <c r="L176" s="234"/>
      <c r="M176" s="308">
        <f t="shared" si="26"/>
        <v>0</v>
      </c>
      <c r="N176" s="234"/>
      <c r="O176" s="234"/>
      <c r="P176" s="234"/>
      <c r="Q176" s="234"/>
      <c r="R176" s="234"/>
      <c r="S176" s="234"/>
      <c r="T176" s="234"/>
      <c r="U176" s="234"/>
      <c r="V176" s="234"/>
      <c r="W176" s="234"/>
      <c r="X176" s="234"/>
      <c r="Y176" s="234"/>
      <c r="Z176" s="234"/>
      <c r="AA176" s="234"/>
      <c r="AB176" s="234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58" t="str">
        <f t="shared" si="23"/>
        <v>нет</v>
      </c>
      <c r="AM176" s="258" t="str">
        <f t="shared" si="27"/>
        <v>нет</v>
      </c>
      <c r="AN176" s="258">
        <f t="shared" si="24"/>
        <v>0</v>
      </c>
      <c r="AO176" s="258" t="e">
        <f t="shared" si="25"/>
        <v>#VALUE!</v>
      </c>
    </row>
    <row r="177" spans="1:41">
      <c r="A177" s="261" t="e">
        <f t="shared" si="28"/>
        <v>#VALUE!</v>
      </c>
      <c r="B177" s="241">
        <v>174</v>
      </c>
      <c r="C177" s="242"/>
      <c r="D177" s="256" t="str">
        <f t="shared" si="29"/>
        <v/>
      </c>
      <c r="E177" s="234"/>
      <c r="F177" s="234"/>
      <c r="G177" s="242"/>
      <c r="H177" s="257" t="str">
        <f t="shared" si="30"/>
        <v/>
      </c>
      <c r="I177" s="234"/>
      <c r="J177" s="234"/>
      <c r="K177" s="234"/>
      <c r="L177" s="234"/>
      <c r="M177" s="308">
        <f t="shared" si="26"/>
        <v>0</v>
      </c>
      <c r="N177" s="234"/>
      <c r="O177" s="234"/>
      <c r="P177" s="234"/>
      <c r="Q177" s="234"/>
      <c r="R177" s="234"/>
      <c r="S177" s="234"/>
      <c r="T177" s="234"/>
      <c r="U177" s="234"/>
      <c r="V177" s="234"/>
      <c r="W177" s="234"/>
      <c r="X177" s="234"/>
      <c r="Y177" s="234"/>
      <c r="Z177" s="234"/>
      <c r="AA177" s="234"/>
      <c r="AB177" s="234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58" t="str">
        <f t="shared" si="23"/>
        <v>нет</v>
      </c>
      <c r="AM177" s="258" t="str">
        <f t="shared" si="27"/>
        <v>нет</v>
      </c>
      <c r="AN177" s="258">
        <f t="shared" si="24"/>
        <v>0</v>
      </c>
      <c r="AO177" s="258" t="e">
        <f t="shared" si="25"/>
        <v>#VALUE!</v>
      </c>
    </row>
    <row r="178" spans="1:41">
      <c r="A178" s="261" t="e">
        <f t="shared" si="28"/>
        <v>#VALUE!</v>
      </c>
      <c r="B178" s="241">
        <v>175</v>
      </c>
      <c r="C178" s="242"/>
      <c r="D178" s="256" t="str">
        <f t="shared" si="29"/>
        <v/>
      </c>
      <c r="E178" s="234"/>
      <c r="F178" s="234"/>
      <c r="G178" s="242"/>
      <c r="H178" s="257" t="str">
        <f t="shared" si="30"/>
        <v/>
      </c>
      <c r="I178" s="234"/>
      <c r="J178" s="234"/>
      <c r="K178" s="234"/>
      <c r="L178" s="234"/>
      <c r="M178" s="308">
        <f t="shared" si="26"/>
        <v>0</v>
      </c>
      <c r="N178" s="234"/>
      <c r="O178" s="234"/>
      <c r="P178" s="234"/>
      <c r="Q178" s="234"/>
      <c r="R178" s="234"/>
      <c r="S178" s="234"/>
      <c r="T178" s="234"/>
      <c r="U178" s="234"/>
      <c r="V178" s="234"/>
      <c r="W178" s="234"/>
      <c r="X178" s="234"/>
      <c r="Y178" s="234"/>
      <c r="Z178" s="234"/>
      <c r="AA178" s="234"/>
      <c r="AB178" s="234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58" t="str">
        <f t="shared" si="23"/>
        <v>нет</v>
      </c>
      <c r="AM178" s="258" t="str">
        <f t="shared" si="27"/>
        <v>нет</v>
      </c>
      <c r="AN178" s="258">
        <f t="shared" si="24"/>
        <v>0</v>
      </c>
      <c r="AO178" s="258" t="e">
        <f t="shared" si="25"/>
        <v>#VALUE!</v>
      </c>
    </row>
    <row r="179" spans="1:41">
      <c r="A179" s="261" t="e">
        <f t="shared" si="28"/>
        <v>#VALUE!</v>
      </c>
      <c r="B179" s="241">
        <v>176</v>
      </c>
      <c r="C179" s="242"/>
      <c r="D179" s="256" t="str">
        <f t="shared" si="29"/>
        <v/>
      </c>
      <c r="E179" s="234"/>
      <c r="F179" s="234"/>
      <c r="G179" s="242"/>
      <c r="H179" s="257" t="str">
        <f t="shared" si="30"/>
        <v/>
      </c>
      <c r="I179" s="234"/>
      <c r="J179" s="234"/>
      <c r="K179" s="234"/>
      <c r="L179" s="234"/>
      <c r="M179" s="308">
        <f t="shared" si="26"/>
        <v>0</v>
      </c>
      <c r="N179" s="234"/>
      <c r="O179" s="234"/>
      <c r="P179" s="234"/>
      <c r="Q179" s="234"/>
      <c r="R179" s="234"/>
      <c r="S179" s="234"/>
      <c r="T179" s="234"/>
      <c r="U179" s="234"/>
      <c r="V179" s="234"/>
      <c r="W179" s="234"/>
      <c r="X179" s="234"/>
      <c r="Y179" s="234"/>
      <c r="Z179" s="234"/>
      <c r="AA179" s="234"/>
      <c r="AB179" s="234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58" t="str">
        <f t="shared" si="23"/>
        <v>нет</v>
      </c>
      <c r="AM179" s="258" t="str">
        <f t="shared" si="27"/>
        <v>нет</v>
      </c>
      <c r="AN179" s="258">
        <f t="shared" si="24"/>
        <v>0</v>
      </c>
      <c r="AO179" s="258" t="e">
        <f t="shared" si="25"/>
        <v>#VALUE!</v>
      </c>
    </row>
    <row r="180" spans="1:41">
      <c r="A180" s="261" t="e">
        <f t="shared" si="28"/>
        <v>#VALUE!</v>
      </c>
      <c r="B180" s="241">
        <v>177</v>
      </c>
      <c r="C180" s="242"/>
      <c r="D180" s="256" t="str">
        <f t="shared" si="29"/>
        <v/>
      </c>
      <c r="E180" s="234"/>
      <c r="F180" s="234"/>
      <c r="G180" s="242"/>
      <c r="H180" s="257" t="str">
        <f t="shared" si="30"/>
        <v/>
      </c>
      <c r="I180" s="234"/>
      <c r="J180" s="234"/>
      <c r="K180" s="234"/>
      <c r="L180" s="234"/>
      <c r="M180" s="308">
        <f t="shared" si="26"/>
        <v>0</v>
      </c>
      <c r="N180" s="234"/>
      <c r="O180" s="234"/>
      <c r="P180" s="234"/>
      <c r="Q180" s="234"/>
      <c r="R180" s="234"/>
      <c r="S180" s="234"/>
      <c r="T180" s="234"/>
      <c r="U180" s="234"/>
      <c r="V180" s="234"/>
      <c r="W180" s="234"/>
      <c r="X180" s="234"/>
      <c r="Y180" s="234"/>
      <c r="Z180" s="234"/>
      <c r="AA180" s="234"/>
      <c r="AB180" s="234"/>
      <c r="AC180" s="234"/>
      <c r="AD180" s="234"/>
      <c r="AE180" s="234"/>
      <c r="AF180" s="234"/>
      <c r="AG180" s="234"/>
      <c r="AH180" s="234"/>
      <c r="AI180" s="234"/>
      <c r="AJ180" s="234"/>
      <c r="AK180" s="234"/>
      <c r="AL180" s="258" t="str">
        <f t="shared" si="23"/>
        <v>нет</v>
      </c>
      <c r="AM180" s="258" t="str">
        <f t="shared" si="27"/>
        <v>нет</v>
      </c>
      <c r="AN180" s="258">
        <f t="shared" si="24"/>
        <v>0</v>
      </c>
      <c r="AO180" s="258" t="e">
        <f t="shared" si="25"/>
        <v>#VALUE!</v>
      </c>
    </row>
    <row r="181" spans="1:41">
      <c r="A181" s="261" t="e">
        <f t="shared" si="28"/>
        <v>#VALUE!</v>
      </c>
      <c r="B181" s="241">
        <v>178</v>
      </c>
      <c r="C181" s="242"/>
      <c r="D181" s="256" t="str">
        <f t="shared" si="29"/>
        <v/>
      </c>
      <c r="E181" s="234"/>
      <c r="F181" s="234"/>
      <c r="G181" s="242"/>
      <c r="H181" s="257" t="str">
        <f t="shared" si="30"/>
        <v/>
      </c>
      <c r="I181" s="234"/>
      <c r="J181" s="234"/>
      <c r="K181" s="234"/>
      <c r="L181" s="234"/>
      <c r="M181" s="308">
        <f t="shared" si="26"/>
        <v>0</v>
      </c>
      <c r="N181" s="234"/>
      <c r="O181" s="234"/>
      <c r="P181" s="234"/>
      <c r="Q181" s="234"/>
      <c r="R181" s="234"/>
      <c r="S181" s="234"/>
      <c r="T181" s="234"/>
      <c r="U181" s="234"/>
      <c r="V181" s="234"/>
      <c r="W181" s="234"/>
      <c r="X181" s="234"/>
      <c r="Y181" s="234"/>
      <c r="Z181" s="234"/>
      <c r="AA181" s="234"/>
      <c r="AB181" s="234"/>
      <c r="AC181" s="234"/>
      <c r="AD181" s="234"/>
      <c r="AE181" s="234"/>
      <c r="AF181" s="234"/>
      <c r="AG181" s="234"/>
      <c r="AH181" s="234"/>
      <c r="AI181" s="234"/>
      <c r="AJ181" s="234"/>
      <c r="AK181" s="234"/>
      <c r="AL181" s="258" t="str">
        <f t="shared" si="23"/>
        <v>нет</v>
      </c>
      <c r="AM181" s="258" t="str">
        <f t="shared" si="27"/>
        <v>нет</v>
      </c>
      <c r="AN181" s="258">
        <f t="shared" si="24"/>
        <v>0</v>
      </c>
      <c r="AO181" s="258" t="e">
        <f t="shared" si="25"/>
        <v>#VALUE!</v>
      </c>
    </row>
    <row r="182" spans="1:41">
      <c r="A182" s="261" t="e">
        <f t="shared" si="28"/>
        <v>#VALUE!</v>
      </c>
      <c r="B182" s="241">
        <v>179</v>
      </c>
      <c r="C182" s="242"/>
      <c r="D182" s="256" t="str">
        <f t="shared" si="29"/>
        <v/>
      </c>
      <c r="E182" s="234"/>
      <c r="F182" s="234"/>
      <c r="G182" s="242"/>
      <c r="H182" s="257" t="str">
        <f t="shared" si="30"/>
        <v/>
      </c>
      <c r="I182" s="234"/>
      <c r="J182" s="234"/>
      <c r="K182" s="234"/>
      <c r="L182" s="234"/>
      <c r="M182" s="308">
        <f t="shared" si="26"/>
        <v>0</v>
      </c>
      <c r="N182" s="234"/>
      <c r="O182" s="234"/>
      <c r="P182" s="234"/>
      <c r="Q182" s="234"/>
      <c r="R182" s="234"/>
      <c r="S182" s="234"/>
      <c r="T182" s="234"/>
      <c r="U182" s="234"/>
      <c r="V182" s="234"/>
      <c r="W182" s="234"/>
      <c r="X182" s="234"/>
      <c r="Y182" s="234"/>
      <c r="Z182" s="234"/>
      <c r="AA182" s="234"/>
      <c r="AB182" s="234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58" t="str">
        <f t="shared" si="23"/>
        <v>нет</v>
      </c>
      <c r="AM182" s="258" t="str">
        <f t="shared" si="27"/>
        <v>нет</v>
      </c>
      <c r="AN182" s="258">
        <f t="shared" si="24"/>
        <v>0</v>
      </c>
      <c r="AO182" s="258" t="e">
        <f t="shared" si="25"/>
        <v>#VALUE!</v>
      </c>
    </row>
    <row r="183" spans="1:41">
      <c r="A183" s="261" t="e">
        <f t="shared" si="28"/>
        <v>#VALUE!</v>
      </c>
      <c r="B183" s="241">
        <v>180</v>
      </c>
      <c r="C183" s="242"/>
      <c r="D183" s="256" t="str">
        <f t="shared" si="29"/>
        <v/>
      </c>
      <c r="E183" s="234"/>
      <c r="F183" s="234"/>
      <c r="G183" s="242"/>
      <c r="H183" s="257" t="str">
        <f t="shared" si="30"/>
        <v/>
      </c>
      <c r="I183" s="234"/>
      <c r="J183" s="234"/>
      <c r="K183" s="234"/>
      <c r="L183" s="234"/>
      <c r="M183" s="308">
        <f t="shared" si="26"/>
        <v>0</v>
      </c>
      <c r="N183" s="234"/>
      <c r="O183" s="234"/>
      <c r="P183" s="234"/>
      <c r="Q183" s="234"/>
      <c r="R183" s="234"/>
      <c r="S183" s="234"/>
      <c r="T183" s="234"/>
      <c r="U183" s="234"/>
      <c r="V183" s="234"/>
      <c r="W183" s="234"/>
      <c r="X183" s="234"/>
      <c r="Y183" s="234"/>
      <c r="Z183" s="234"/>
      <c r="AA183" s="234"/>
      <c r="AB183" s="234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58" t="str">
        <f t="shared" si="23"/>
        <v>нет</v>
      </c>
      <c r="AM183" s="258" t="str">
        <f t="shared" si="27"/>
        <v>нет</v>
      </c>
      <c r="AN183" s="258">
        <f t="shared" si="24"/>
        <v>0</v>
      </c>
      <c r="AO183" s="258" t="e">
        <f t="shared" si="25"/>
        <v>#VALUE!</v>
      </c>
    </row>
    <row r="184" spans="1:41">
      <c r="A184" s="261" t="e">
        <f t="shared" si="28"/>
        <v>#VALUE!</v>
      </c>
      <c r="B184" s="241">
        <v>181</v>
      </c>
      <c r="C184" s="242"/>
      <c r="D184" s="256" t="str">
        <f t="shared" si="29"/>
        <v/>
      </c>
      <c r="E184" s="234"/>
      <c r="F184" s="234"/>
      <c r="G184" s="242"/>
      <c r="H184" s="257" t="str">
        <f t="shared" si="30"/>
        <v/>
      </c>
      <c r="I184" s="234"/>
      <c r="J184" s="234"/>
      <c r="K184" s="234"/>
      <c r="L184" s="234"/>
      <c r="M184" s="308">
        <f t="shared" si="26"/>
        <v>0</v>
      </c>
      <c r="N184" s="234"/>
      <c r="O184" s="234"/>
      <c r="P184" s="234"/>
      <c r="Q184" s="234"/>
      <c r="R184" s="234"/>
      <c r="S184" s="234"/>
      <c r="T184" s="234"/>
      <c r="U184" s="234"/>
      <c r="V184" s="234"/>
      <c r="W184" s="234"/>
      <c r="X184" s="234"/>
      <c r="Y184" s="234"/>
      <c r="Z184" s="234"/>
      <c r="AA184" s="234"/>
      <c r="AB184" s="234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58" t="str">
        <f t="shared" si="23"/>
        <v>нет</v>
      </c>
      <c r="AM184" s="258" t="str">
        <f t="shared" si="27"/>
        <v>нет</v>
      </c>
      <c r="AN184" s="258">
        <f t="shared" si="24"/>
        <v>0</v>
      </c>
      <c r="AO184" s="258" t="e">
        <f t="shared" si="25"/>
        <v>#VALUE!</v>
      </c>
    </row>
    <row r="185" spans="1:41">
      <c r="A185" s="261" t="e">
        <f t="shared" si="28"/>
        <v>#VALUE!</v>
      </c>
      <c r="B185" s="241">
        <v>182</v>
      </c>
      <c r="C185" s="242"/>
      <c r="D185" s="256" t="str">
        <f t="shared" si="29"/>
        <v/>
      </c>
      <c r="E185" s="234"/>
      <c r="F185" s="234"/>
      <c r="G185" s="242"/>
      <c r="H185" s="257" t="str">
        <f t="shared" si="30"/>
        <v/>
      </c>
      <c r="I185" s="234"/>
      <c r="J185" s="234"/>
      <c r="K185" s="234"/>
      <c r="L185" s="234"/>
      <c r="M185" s="308">
        <f t="shared" si="26"/>
        <v>0</v>
      </c>
      <c r="N185" s="234"/>
      <c r="O185" s="234"/>
      <c r="P185" s="234"/>
      <c r="Q185" s="234"/>
      <c r="R185" s="234"/>
      <c r="S185" s="234"/>
      <c r="T185" s="234"/>
      <c r="U185" s="234"/>
      <c r="V185" s="234"/>
      <c r="W185" s="234"/>
      <c r="X185" s="234"/>
      <c r="Y185" s="234"/>
      <c r="Z185" s="234"/>
      <c r="AA185" s="234"/>
      <c r="AB185" s="234"/>
      <c r="AC185" s="234"/>
      <c r="AD185" s="234"/>
      <c r="AE185" s="234"/>
      <c r="AF185" s="234"/>
      <c r="AG185" s="234"/>
      <c r="AH185" s="234"/>
      <c r="AI185" s="234"/>
      <c r="AJ185" s="234"/>
      <c r="AK185" s="234"/>
      <c r="AL185" s="258" t="str">
        <f t="shared" si="23"/>
        <v>нет</v>
      </c>
      <c r="AM185" s="258" t="str">
        <f t="shared" si="27"/>
        <v>нет</v>
      </c>
      <c r="AN185" s="258">
        <f t="shared" si="24"/>
        <v>0</v>
      </c>
      <c r="AO185" s="258" t="e">
        <f t="shared" si="25"/>
        <v>#VALUE!</v>
      </c>
    </row>
    <row r="186" spans="1:41">
      <c r="A186" s="261" t="e">
        <f t="shared" si="28"/>
        <v>#VALUE!</v>
      </c>
      <c r="B186" s="241">
        <v>183</v>
      </c>
      <c r="C186" s="242"/>
      <c r="D186" s="256" t="str">
        <f t="shared" si="29"/>
        <v/>
      </c>
      <c r="E186" s="234"/>
      <c r="F186" s="234"/>
      <c r="G186" s="242"/>
      <c r="H186" s="257" t="str">
        <f t="shared" si="30"/>
        <v/>
      </c>
      <c r="I186" s="234"/>
      <c r="J186" s="234"/>
      <c r="K186" s="234"/>
      <c r="L186" s="234"/>
      <c r="M186" s="308">
        <f t="shared" si="26"/>
        <v>0</v>
      </c>
      <c r="N186" s="234"/>
      <c r="O186" s="234"/>
      <c r="P186" s="234"/>
      <c r="Q186" s="234"/>
      <c r="R186" s="234"/>
      <c r="S186" s="234"/>
      <c r="T186" s="234"/>
      <c r="U186" s="234"/>
      <c r="V186" s="234"/>
      <c r="W186" s="234"/>
      <c r="X186" s="234"/>
      <c r="Y186" s="234"/>
      <c r="Z186" s="234"/>
      <c r="AA186" s="234"/>
      <c r="AB186" s="234"/>
      <c r="AC186" s="234"/>
      <c r="AD186" s="234"/>
      <c r="AE186" s="234"/>
      <c r="AF186" s="234"/>
      <c r="AG186" s="234"/>
      <c r="AH186" s="234"/>
      <c r="AI186" s="234"/>
      <c r="AJ186" s="234"/>
      <c r="AK186" s="234"/>
      <c r="AL186" s="258" t="str">
        <f t="shared" si="23"/>
        <v>нет</v>
      </c>
      <c r="AM186" s="258" t="str">
        <f t="shared" si="27"/>
        <v>нет</v>
      </c>
      <c r="AN186" s="258">
        <f t="shared" si="24"/>
        <v>0</v>
      </c>
      <c r="AO186" s="258" t="e">
        <f t="shared" si="25"/>
        <v>#VALUE!</v>
      </c>
    </row>
    <row r="187" spans="1:41">
      <c r="A187" s="261" t="e">
        <f t="shared" si="28"/>
        <v>#VALUE!</v>
      </c>
      <c r="B187" s="241">
        <v>184</v>
      </c>
      <c r="C187" s="242"/>
      <c r="D187" s="256" t="str">
        <f t="shared" si="29"/>
        <v/>
      </c>
      <c r="E187" s="234"/>
      <c r="F187" s="234"/>
      <c r="G187" s="242"/>
      <c r="H187" s="257" t="str">
        <f t="shared" si="30"/>
        <v/>
      </c>
      <c r="I187" s="234"/>
      <c r="J187" s="234"/>
      <c r="K187" s="234"/>
      <c r="L187" s="234"/>
      <c r="M187" s="308">
        <f t="shared" si="26"/>
        <v>0</v>
      </c>
      <c r="N187" s="234"/>
      <c r="O187" s="234"/>
      <c r="P187" s="234"/>
      <c r="Q187" s="234"/>
      <c r="R187" s="234"/>
      <c r="S187" s="234"/>
      <c r="T187" s="234"/>
      <c r="U187" s="234"/>
      <c r="V187" s="234"/>
      <c r="W187" s="234"/>
      <c r="X187" s="234"/>
      <c r="Y187" s="234"/>
      <c r="Z187" s="234"/>
      <c r="AA187" s="234"/>
      <c r="AB187" s="234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58" t="str">
        <f t="shared" si="23"/>
        <v>нет</v>
      </c>
      <c r="AM187" s="258" t="str">
        <f t="shared" si="27"/>
        <v>нет</v>
      </c>
      <c r="AN187" s="258">
        <f t="shared" si="24"/>
        <v>0</v>
      </c>
      <c r="AO187" s="258" t="e">
        <f t="shared" si="25"/>
        <v>#VALUE!</v>
      </c>
    </row>
    <row r="188" spans="1:41">
      <c r="A188" s="261" t="e">
        <f t="shared" si="28"/>
        <v>#VALUE!</v>
      </c>
      <c r="B188" s="241">
        <v>185</v>
      </c>
      <c r="C188" s="242"/>
      <c r="D188" s="256" t="str">
        <f t="shared" si="29"/>
        <v/>
      </c>
      <c r="E188" s="234"/>
      <c r="F188" s="234"/>
      <c r="G188" s="242"/>
      <c r="H188" s="257" t="str">
        <f t="shared" si="30"/>
        <v/>
      </c>
      <c r="I188" s="234"/>
      <c r="J188" s="234"/>
      <c r="K188" s="234"/>
      <c r="L188" s="234"/>
      <c r="M188" s="308">
        <f t="shared" si="26"/>
        <v>0</v>
      </c>
      <c r="N188" s="234"/>
      <c r="O188" s="234"/>
      <c r="P188" s="234"/>
      <c r="Q188" s="234"/>
      <c r="R188" s="234"/>
      <c r="S188" s="234"/>
      <c r="T188" s="234"/>
      <c r="U188" s="234"/>
      <c r="V188" s="234"/>
      <c r="W188" s="234"/>
      <c r="X188" s="234"/>
      <c r="Y188" s="234"/>
      <c r="Z188" s="234"/>
      <c r="AA188" s="234"/>
      <c r="AB188" s="234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58" t="str">
        <f t="shared" si="23"/>
        <v>нет</v>
      </c>
      <c r="AM188" s="258" t="str">
        <f t="shared" si="27"/>
        <v>нет</v>
      </c>
      <c r="AN188" s="258">
        <f t="shared" si="24"/>
        <v>0</v>
      </c>
      <c r="AO188" s="258" t="e">
        <f t="shared" si="25"/>
        <v>#VALUE!</v>
      </c>
    </row>
    <row r="189" spans="1:41">
      <c r="A189" s="261" t="e">
        <f t="shared" si="28"/>
        <v>#VALUE!</v>
      </c>
      <c r="B189" s="241">
        <v>186</v>
      </c>
      <c r="C189" s="242"/>
      <c r="D189" s="256" t="str">
        <f t="shared" si="29"/>
        <v/>
      </c>
      <c r="E189" s="234"/>
      <c r="F189" s="234"/>
      <c r="G189" s="242"/>
      <c r="H189" s="257" t="str">
        <f t="shared" si="30"/>
        <v/>
      </c>
      <c r="I189" s="234"/>
      <c r="J189" s="234"/>
      <c r="K189" s="234"/>
      <c r="L189" s="234"/>
      <c r="M189" s="308">
        <f t="shared" si="26"/>
        <v>0</v>
      </c>
      <c r="N189" s="234"/>
      <c r="O189" s="234"/>
      <c r="P189" s="234"/>
      <c r="Q189" s="234"/>
      <c r="R189" s="234"/>
      <c r="S189" s="234"/>
      <c r="T189" s="234"/>
      <c r="U189" s="234"/>
      <c r="V189" s="234"/>
      <c r="W189" s="234"/>
      <c r="X189" s="234"/>
      <c r="Y189" s="234"/>
      <c r="Z189" s="234"/>
      <c r="AA189" s="234"/>
      <c r="AB189" s="234"/>
      <c r="AC189" s="234"/>
      <c r="AD189" s="234"/>
      <c r="AE189" s="234"/>
      <c r="AF189" s="234"/>
      <c r="AG189" s="234"/>
      <c r="AH189" s="234"/>
      <c r="AI189" s="234"/>
      <c r="AJ189" s="234"/>
      <c r="AK189" s="234"/>
      <c r="AL189" s="258" t="str">
        <f t="shared" si="23"/>
        <v>нет</v>
      </c>
      <c r="AM189" s="258" t="str">
        <f t="shared" si="27"/>
        <v>нет</v>
      </c>
      <c r="AN189" s="258">
        <f t="shared" si="24"/>
        <v>0</v>
      </c>
      <c r="AO189" s="258" t="e">
        <f t="shared" si="25"/>
        <v>#VALUE!</v>
      </c>
    </row>
    <row r="190" spans="1:41" ht="41.25" customHeight="1">
      <c r="A190" s="261" t="e">
        <f t="shared" si="28"/>
        <v>#VALUE!</v>
      </c>
      <c r="B190" s="241">
        <v>187</v>
      </c>
      <c r="C190" s="242"/>
      <c r="D190" s="256" t="str">
        <f t="shared" si="29"/>
        <v/>
      </c>
      <c r="E190" s="234"/>
      <c r="F190" s="234"/>
      <c r="G190" s="242"/>
      <c r="H190" s="257" t="str">
        <f t="shared" si="30"/>
        <v/>
      </c>
      <c r="I190" s="234"/>
      <c r="J190" s="234"/>
      <c r="K190" s="234"/>
      <c r="L190" s="234"/>
      <c r="M190" s="308">
        <f t="shared" si="26"/>
        <v>0</v>
      </c>
      <c r="N190" s="234"/>
      <c r="O190" s="234"/>
      <c r="P190" s="234"/>
      <c r="Q190" s="234"/>
      <c r="R190" s="234"/>
      <c r="S190" s="234"/>
      <c r="T190" s="234"/>
      <c r="U190" s="234"/>
      <c r="V190" s="234"/>
      <c r="W190" s="234"/>
      <c r="X190" s="234"/>
      <c r="Y190" s="234"/>
      <c r="Z190" s="234"/>
      <c r="AA190" s="234"/>
      <c r="AB190" s="234"/>
      <c r="AC190" s="234"/>
      <c r="AD190" s="234"/>
      <c r="AE190" s="234"/>
      <c r="AF190" s="234"/>
      <c r="AG190" s="234"/>
      <c r="AH190" s="234"/>
      <c r="AI190" s="234"/>
      <c r="AJ190" s="234"/>
      <c r="AK190" s="234"/>
      <c r="AL190" s="258" t="str">
        <f t="shared" si="23"/>
        <v>нет</v>
      </c>
      <c r="AM190" s="258" t="str">
        <f t="shared" si="27"/>
        <v>нет</v>
      </c>
      <c r="AN190" s="258">
        <f t="shared" si="24"/>
        <v>0</v>
      </c>
      <c r="AO190" s="258" t="e">
        <f t="shared" si="25"/>
        <v>#VALUE!</v>
      </c>
    </row>
    <row r="191" spans="1:41">
      <c r="A191" s="261" t="e">
        <f t="shared" si="28"/>
        <v>#VALUE!</v>
      </c>
      <c r="B191" s="241">
        <v>188</v>
      </c>
      <c r="C191" s="242"/>
      <c r="D191" s="256" t="str">
        <f t="shared" ref="D191:D254" si="31">IFERROR(VLOOKUP(C191,msu,2,0),"")</f>
        <v/>
      </c>
      <c r="E191" s="234"/>
      <c r="F191" s="234"/>
      <c r="G191" s="242"/>
      <c r="H191" s="257" t="str">
        <f t="shared" ref="H191:H254" si="32">IFERROR(VLOOKUP(G191,oo,2,0),"")</f>
        <v/>
      </c>
      <c r="I191" s="234"/>
      <c r="J191" s="234"/>
      <c r="K191" s="234"/>
      <c r="L191" s="234"/>
      <c r="M191" s="308">
        <f t="shared" ref="M191:M254" si="33">COUNTA(N191:AK191)</f>
        <v>0</v>
      </c>
      <c r="N191" s="234"/>
      <c r="O191" s="234"/>
      <c r="P191" s="234"/>
      <c r="Q191" s="234"/>
      <c r="R191" s="234"/>
      <c r="S191" s="234"/>
      <c r="T191" s="234"/>
      <c r="U191" s="234"/>
      <c r="V191" s="234"/>
      <c r="W191" s="234"/>
      <c r="X191" s="234"/>
      <c r="Y191" s="234"/>
      <c r="Z191" s="234"/>
      <c r="AA191" s="234"/>
      <c r="AB191" s="234"/>
      <c r="AC191" s="234"/>
      <c r="AD191" s="234"/>
      <c r="AE191" s="234"/>
      <c r="AF191" s="234"/>
      <c r="AG191" s="234"/>
      <c r="AH191" s="234"/>
      <c r="AI191" s="234"/>
      <c r="AJ191" s="234"/>
      <c r="AK191" s="234"/>
      <c r="AL191" s="258" t="str">
        <f t="shared" si="23"/>
        <v>нет</v>
      </c>
      <c r="AM191" s="258" t="str">
        <f t="shared" si="27"/>
        <v>нет</v>
      </c>
      <c r="AN191" s="258">
        <f t="shared" ref="AN191:AN254" si="34">COUNTIF(N191:AK191,"призер")+COUNTIF(N191:AK191,"победитель")</f>
        <v>0</v>
      </c>
      <c r="AO191" s="258" t="e">
        <f t="shared" si="25"/>
        <v>#VALUE!</v>
      </c>
    </row>
    <row r="192" spans="1:41">
      <c r="A192" s="261" t="e">
        <f t="shared" si="28"/>
        <v>#VALUE!</v>
      </c>
      <c r="B192" s="241">
        <v>189</v>
      </c>
      <c r="C192" s="242"/>
      <c r="D192" s="256" t="str">
        <f t="shared" si="31"/>
        <v/>
      </c>
      <c r="E192" s="234"/>
      <c r="F192" s="234"/>
      <c r="G192" s="242"/>
      <c r="H192" s="257" t="str">
        <f t="shared" si="32"/>
        <v/>
      </c>
      <c r="I192" s="234"/>
      <c r="J192" s="234"/>
      <c r="K192" s="234"/>
      <c r="L192" s="234"/>
      <c r="M192" s="308">
        <f t="shared" si="33"/>
        <v>0</v>
      </c>
      <c r="N192" s="234"/>
      <c r="O192" s="234"/>
      <c r="P192" s="234"/>
      <c r="Q192" s="234"/>
      <c r="R192" s="234"/>
      <c r="S192" s="234"/>
      <c r="T192" s="234"/>
      <c r="U192" s="234"/>
      <c r="V192" s="234"/>
      <c r="W192" s="234"/>
      <c r="X192" s="234"/>
      <c r="Y192" s="234"/>
      <c r="Z192" s="234"/>
      <c r="AA192" s="234"/>
      <c r="AB192" s="234"/>
      <c r="AC192" s="234"/>
      <c r="AD192" s="234"/>
      <c r="AE192" s="234"/>
      <c r="AF192" s="234"/>
      <c r="AG192" s="234"/>
      <c r="AH192" s="234"/>
      <c r="AI192" s="234"/>
      <c r="AJ192" s="234"/>
      <c r="AK192" s="234"/>
      <c r="AL192" s="258" t="str">
        <f t="shared" si="23"/>
        <v>нет</v>
      </c>
      <c r="AM192" s="258" t="str">
        <f t="shared" si="27"/>
        <v>нет</v>
      </c>
      <c r="AN192" s="258">
        <f t="shared" si="34"/>
        <v>0</v>
      </c>
      <c r="AO192" s="258" t="e">
        <f t="shared" si="25"/>
        <v>#VALUE!</v>
      </c>
    </row>
    <row r="193" spans="1:41">
      <c r="A193" s="261" t="e">
        <f t="shared" si="28"/>
        <v>#VALUE!</v>
      </c>
      <c r="B193" s="241">
        <v>190</v>
      </c>
      <c r="C193" s="242"/>
      <c r="D193" s="256" t="str">
        <f t="shared" si="31"/>
        <v/>
      </c>
      <c r="E193" s="234"/>
      <c r="F193" s="234"/>
      <c r="G193" s="242"/>
      <c r="H193" s="257" t="str">
        <f t="shared" si="32"/>
        <v/>
      </c>
      <c r="I193" s="234"/>
      <c r="J193" s="234"/>
      <c r="K193" s="234"/>
      <c r="L193" s="234"/>
      <c r="M193" s="308">
        <f t="shared" si="33"/>
        <v>0</v>
      </c>
      <c r="N193" s="234"/>
      <c r="O193" s="234"/>
      <c r="P193" s="234"/>
      <c r="Q193" s="234"/>
      <c r="R193" s="234"/>
      <c r="S193" s="234"/>
      <c r="T193" s="234"/>
      <c r="U193" s="234"/>
      <c r="V193" s="234"/>
      <c r="W193" s="234"/>
      <c r="X193" s="234"/>
      <c r="Y193" s="234"/>
      <c r="Z193" s="234"/>
      <c r="AA193" s="234"/>
      <c r="AB193" s="234"/>
      <c r="AC193" s="234"/>
      <c r="AD193" s="234"/>
      <c r="AE193" s="234"/>
      <c r="AF193" s="234"/>
      <c r="AG193" s="234"/>
      <c r="AH193" s="234"/>
      <c r="AI193" s="234"/>
      <c r="AJ193" s="234"/>
      <c r="AK193" s="234"/>
      <c r="AL193" s="258" t="str">
        <f t="shared" si="23"/>
        <v>нет</v>
      </c>
      <c r="AM193" s="258" t="str">
        <f t="shared" si="27"/>
        <v>нет</v>
      </c>
      <c r="AN193" s="258">
        <f t="shared" si="34"/>
        <v>0</v>
      </c>
      <c r="AO193" s="258" t="e">
        <f t="shared" si="25"/>
        <v>#VALUE!</v>
      </c>
    </row>
    <row r="194" spans="1:41">
      <c r="A194" s="261" t="e">
        <f t="shared" si="28"/>
        <v>#VALUE!</v>
      </c>
      <c r="B194" s="241">
        <v>191</v>
      </c>
      <c r="C194" s="242"/>
      <c r="D194" s="256" t="str">
        <f t="shared" si="31"/>
        <v/>
      </c>
      <c r="E194" s="234"/>
      <c r="F194" s="234"/>
      <c r="G194" s="242"/>
      <c r="H194" s="257" t="str">
        <f t="shared" si="32"/>
        <v/>
      </c>
      <c r="I194" s="234"/>
      <c r="J194" s="234"/>
      <c r="K194" s="234"/>
      <c r="L194" s="234"/>
      <c r="M194" s="308">
        <f t="shared" si="33"/>
        <v>0</v>
      </c>
      <c r="N194" s="234"/>
      <c r="O194" s="234"/>
      <c r="P194" s="234"/>
      <c r="Q194" s="234"/>
      <c r="R194" s="234"/>
      <c r="S194" s="234"/>
      <c r="T194" s="234"/>
      <c r="U194" s="234"/>
      <c r="V194" s="234"/>
      <c r="W194" s="234"/>
      <c r="X194" s="234"/>
      <c r="Y194" s="234"/>
      <c r="Z194" s="234"/>
      <c r="AA194" s="234"/>
      <c r="AB194" s="234"/>
      <c r="AC194" s="234"/>
      <c r="AD194" s="234"/>
      <c r="AE194" s="234"/>
      <c r="AF194" s="234"/>
      <c r="AG194" s="234"/>
      <c r="AH194" s="234"/>
      <c r="AI194" s="234"/>
      <c r="AJ194" s="234"/>
      <c r="AK194" s="234"/>
      <c r="AL194" s="258" t="str">
        <f t="shared" si="23"/>
        <v>нет</v>
      </c>
      <c r="AM194" s="258" t="str">
        <f t="shared" si="27"/>
        <v>нет</v>
      </c>
      <c r="AN194" s="258">
        <f t="shared" si="34"/>
        <v>0</v>
      </c>
      <c r="AO194" s="258" t="e">
        <f t="shared" si="25"/>
        <v>#VALUE!</v>
      </c>
    </row>
    <row r="195" spans="1:41">
      <c r="A195" s="261" t="e">
        <f t="shared" si="28"/>
        <v>#VALUE!</v>
      </c>
      <c r="B195" s="241">
        <v>192</v>
      </c>
      <c r="C195" s="242"/>
      <c r="D195" s="256" t="str">
        <f t="shared" si="31"/>
        <v/>
      </c>
      <c r="E195" s="234"/>
      <c r="F195" s="234"/>
      <c r="G195" s="242"/>
      <c r="H195" s="257" t="str">
        <f t="shared" si="32"/>
        <v/>
      </c>
      <c r="I195" s="234"/>
      <c r="J195" s="234"/>
      <c r="K195" s="234"/>
      <c r="L195" s="234"/>
      <c r="M195" s="308">
        <f t="shared" si="33"/>
        <v>0</v>
      </c>
      <c r="N195" s="234"/>
      <c r="O195" s="234"/>
      <c r="P195" s="234"/>
      <c r="Q195" s="234"/>
      <c r="R195" s="234"/>
      <c r="S195" s="234"/>
      <c r="T195" s="234"/>
      <c r="U195" s="234"/>
      <c r="V195" s="234"/>
      <c r="W195" s="234"/>
      <c r="X195" s="234"/>
      <c r="Y195" s="234"/>
      <c r="Z195" s="234"/>
      <c r="AA195" s="234"/>
      <c r="AB195" s="234"/>
      <c r="AC195" s="234"/>
      <c r="AD195" s="234"/>
      <c r="AE195" s="234"/>
      <c r="AF195" s="234"/>
      <c r="AG195" s="234"/>
      <c r="AH195" s="234"/>
      <c r="AI195" s="234"/>
      <c r="AJ195" s="234"/>
      <c r="AK195" s="234"/>
      <c r="AL195" s="258" t="str">
        <f t="shared" si="23"/>
        <v>нет</v>
      </c>
      <c r="AM195" s="258" t="str">
        <f t="shared" si="27"/>
        <v>нет</v>
      </c>
      <c r="AN195" s="258">
        <f t="shared" si="34"/>
        <v>0</v>
      </c>
      <c r="AO195" s="258" t="e">
        <f t="shared" si="25"/>
        <v>#VALUE!</v>
      </c>
    </row>
    <row r="196" spans="1:41">
      <c r="A196" s="261" t="e">
        <f t="shared" si="28"/>
        <v>#VALUE!</v>
      </c>
      <c r="B196" s="241">
        <v>193</v>
      </c>
      <c r="C196" s="242"/>
      <c r="D196" s="256" t="str">
        <f t="shared" si="31"/>
        <v/>
      </c>
      <c r="E196" s="234"/>
      <c r="F196" s="234"/>
      <c r="G196" s="242"/>
      <c r="H196" s="257" t="str">
        <f t="shared" si="32"/>
        <v/>
      </c>
      <c r="I196" s="234"/>
      <c r="J196" s="234"/>
      <c r="K196" s="234"/>
      <c r="L196" s="234"/>
      <c r="M196" s="308">
        <f t="shared" si="33"/>
        <v>0</v>
      </c>
      <c r="N196" s="234"/>
      <c r="O196" s="234"/>
      <c r="P196" s="234"/>
      <c r="Q196" s="234"/>
      <c r="R196" s="234"/>
      <c r="S196" s="234"/>
      <c r="T196" s="234"/>
      <c r="U196" s="234"/>
      <c r="V196" s="234"/>
      <c r="W196" s="234"/>
      <c r="X196" s="234"/>
      <c r="Y196" s="234"/>
      <c r="Z196" s="234"/>
      <c r="AA196" s="234"/>
      <c r="AB196" s="234"/>
      <c r="AC196" s="234"/>
      <c r="AD196" s="234"/>
      <c r="AE196" s="234"/>
      <c r="AF196" s="234"/>
      <c r="AG196" s="234"/>
      <c r="AH196" s="234"/>
      <c r="AI196" s="234"/>
      <c r="AJ196" s="234"/>
      <c r="AK196" s="234"/>
      <c r="AL196" s="258" t="str">
        <f t="shared" si="23"/>
        <v>нет</v>
      </c>
      <c r="AM196" s="258" t="str">
        <f t="shared" si="27"/>
        <v>нет</v>
      </c>
      <c r="AN196" s="258">
        <f t="shared" si="34"/>
        <v>0</v>
      </c>
      <c r="AO196" s="258" t="e">
        <f t="shared" si="25"/>
        <v>#VALUE!</v>
      </c>
    </row>
    <row r="197" spans="1:41">
      <c r="A197" s="261" t="e">
        <f t="shared" si="28"/>
        <v>#VALUE!</v>
      </c>
      <c r="B197" s="241">
        <v>194</v>
      </c>
      <c r="C197" s="242"/>
      <c r="D197" s="256" t="str">
        <f t="shared" si="31"/>
        <v/>
      </c>
      <c r="E197" s="234"/>
      <c r="F197" s="234"/>
      <c r="G197" s="242"/>
      <c r="H197" s="257" t="str">
        <f t="shared" si="32"/>
        <v/>
      </c>
      <c r="I197" s="234"/>
      <c r="J197" s="234"/>
      <c r="K197" s="234"/>
      <c r="L197" s="234"/>
      <c r="M197" s="308">
        <f t="shared" si="33"/>
        <v>0</v>
      </c>
      <c r="N197" s="234"/>
      <c r="O197" s="234"/>
      <c r="P197" s="234"/>
      <c r="Q197" s="234"/>
      <c r="R197" s="234"/>
      <c r="S197" s="234"/>
      <c r="T197" s="234"/>
      <c r="U197" s="234"/>
      <c r="V197" s="234"/>
      <c r="W197" s="234"/>
      <c r="X197" s="234"/>
      <c r="Y197" s="234"/>
      <c r="Z197" s="234"/>
      <c r="AA197" s="234"/>
      <c r="AB197" s="234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58" t="str">
        <f t="shared" ref="AL197:AL260" si="35">IF($I197&lt;5,"нет",IF($I197&gt;9,"нет","да"))</f>
        <v>нет</v>
      </c>
      <c r="AM197" s="258" t="str">
        <f t="shared" si="27"/>
        <v>нет</v>
      </c>
      <c r="AN197" s="258">
        <f t="shared" si="34"/>
        <v>0</v>
      </c>
      <c r="AO197" s="258" t="e">
        <f t="shared" ref="AO197:AO260" si="36">IF(LEN(G197)=5,LEFT(G197,1)+100,LEFT(G197,2)+100)</f>
        <v>#VALUE!</v>
      </c>
    </row>
    <row r="198" spans="1:41">
      <c r="A198" s="261" t="e">
        <f t="shared" si="28"/>
        <v>#VALUE!</v>
      </c>
      <c r="B198" s="241">
        <v>195</v>
      </c>
      <c r="C198" s="242"/>
      <c r="D198" s="256" t="str">
        <f t="shared" si="31"/>
        <v/>
      </c>
      <c r="E198" s="234"/>
      <c r="F198" s="234"/>
      <c r="G198" s="242"/>
      <c r="H198" s="257" t="str">
        <f t="shared" si="32"/>
        <v/>
      </c>
      <c r="I198" s="234"/>
      <c r="J198" s="234"/>
      <c r="K198" s="234"/>
      <c r="L198" s="234"/>
      <c r="M198" s="308">
        <f t="shared" si="33"/>
        <v>0</v>
      </c>
      <c r="N198" s="234"/>
      <c r="O198" s="234"/>
      <c r="P198" s="234"/>
      <c r="Q198" s="234"/>
      <c r="R198" s="234"/>
      <c r="S198" s="234"/>
      <c r="T198" s="234"/>
      <c r="U198" s="234"/>
      <c r="V198" s="234"/>
      <c r="W198" s="234"/>
      <c r="X198" s="234"/>
      <c r="Y198" s="234"/>
      <c r="Z198" s="234"/>
      <c r="AA198" s="234"/>
      <c r="AB198" s="234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58" t="str">
        <f t="shared" si="35"/>
        <v>нет</v>
      </c>
      <c r="AM198" s="258" t="str">
        <f t="shared" ref="AM198:AM261" si="37">IF($I198&lt;=9,"нет","да")</f>
        <v>нет</v>
      </c>
      <c r="AN198" s="258">
        <f t="shared" si="34"/>
        <v>0</v>
      </c>
      <c r="AO198" s="258" t="e">
        <f t="shared" si="36"/>
        <v>#VALUE!</v>
      </c>
    </row>
    <row r="199" spans="1:41">
      <c r="A199" s="261" t="e">
        <f t="shared" si="28"/>
        <v>#VALUE!</v>
      </c>
      <c r="B199" s="241">
        <v>196</v>
      </c>
      <c r="C199" s="242"/>
      <c r="D199" s="256" t="str">
        <f t="shared" si="31"/>
        <v/>
      </c>
      <c r="E199" s="234"/>
      <c r="F199" s="234"/>
      <c r="G199" s="242"/>
      <c r="H199" s="257" t="str">
        <f t="shared" si="32"/>
        <v/>
      </c>
      <c r="I199" s="234"/>
      <c r="J199" s="234"/>
      <c r="K199" s="234"/>
      <c r="L199" s="234"/>
      <c r="M199" s="308">
        <f t="shared" si="33"/>
        <v>0</v>
      </c>
      <c r="N199" s="234"/>
      <c r="O199" s="234"/>
      <c r="P199" s="234"/>
      <c r="Q199" s="234"/>
      <c r="R199" s="234"/>
      <c r="S199" s="234"/>
      <c r="T199" s="234"/>
      <c r="U199" s="234"/>
      <c r="V199" s="234"/>
      <c r="W199" s="234"/>
      <c r="X199" s="234"/>
      <c r="Y199" s="234"/>
      <c r="Z199" s="234"/>
      <c r="AA199" s="234"/>
      <c r="AB199" s="234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58" t="str">
        <f t="shared" si="35"/>
        <v>нет</v>
      </c>
      <c r="AM199" s="258" t="str">
        <f t="shared" si="37"/>
        <v>нет</v>
      </c>
      <c r="AN199" s="258">
        <f t="shared" si="34"/>
        <v>0</v>
      </c>
      <c r="AO199" s="258" t="e">
        <f t="shared" si="36"/>
        <v>#VALUE!</v>
      </c>
    </row>
    <row r="200" spans="1:41">
      <c r="A200" s="261" t="e">
        <f t="shared" ref="A200:A263" si="38">IF($AO200=$C200, "Код_ОО+МСУ_верно", "Требуется проверка кода ОО или МСУ, кроме 101, 102,103")</f>
        <v>#VALUE!</v>
      </c>
      <c r="B200" s="241">
        <v>197</v>
      </c>
      <c r="C200" s="242"/>
      <c r="D200" s="256" t="str">
        <f t="shared" si="31"/>
        <v/>
      </c>
      <c r="E200" s="234"/>
      <c r="F200" s="234"/>
      <c r="G200" s="242"/>
      <c r="H200" s="257" t="str">
        <f t="shared" si="32"/>
        <v/>
      </c>
      <c r="I200" s="234"/>
      <c r="J200" s="234"/>
      <c r="K200" s="234"/>
      <c r="L200" s="234"/>
      <c r="M200" s="308">
        <f t="shared" si="33"/>
        <v>0</v>
      </c>
      <c r="N200" s="234"/>
      <c r="O200" s="234"/>
      <c r="P200" s="234"/>
      <c r="Q200" s="234"/>
      <c r="R200" s="234"/>
      <c r="S200" s="234"/>
      <c r="T200" s="234"/>
      <c r="U200" s="234"/>
      <c r="V200" s="234"/>
      <c r="W200" s="234"/>
      <c r="X200" s="234"/>
      <c r="Y200" s="234"/>
      <c r="Z200" s="234"/>
      <c r="AA200" s="234"/>
      <c r="AB200" s="234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58" t="str">
        <f t="shared" si="35"/>
        <v>нет</v>
      </c>
      <c r="AM200" s="258" t="str">
        <f t="shared" si="37"/>
        <v>нет</v>
      </c>
      <c r="AN200" s="258">
        <f t="shared" si="34"/>
        <v>0</v>
      </c>
      <c r="AO200" s="258" t="e">
        <f t="shared" si="36"/>
        <v>#VALUE!</v>
      </c>
    </row>
    <row r="201" spans="1:41">
      <c r="A201" s="261" t="e">
        <f t="shared" si="38"/>
        <v>#VALUE!</v>
      </c>
      <c r="B201" s="241">
        <v>198</v>
      </c>
      <c r="C201" s="242"/>
      <c r="D201" s="256" t="str">
        <f t="shared" si="31"/>
        <v/>
      </c>
      <c r="E201" s="234"/>
      <c r="F201" s="234"/>
      <c r="G201" s="242"/>
      <c r="H201" s="257" t="str">
        <f t="shared" si="32"/>
        <v/>
      </c>
      <c r="I201" s="234"/>
      <c r="J201" s="234"/>
      <c r="K201" s="234"/>
      <c r="L201" s="234"/>
      <c r="M201" s="308">
        <f t="shared" si="33"/>
        <v>0</v>
      </c>
      <c r="N201" s="234"/>
      <c r="O201" s="234"/>
      <c r="P201" s="234"/>
      <c r="Q201" s="234"/>
      <c r="R201" s="234"/>
      <c r="S201" s="234"/>
      <c r="T201" s="234"/>
      <c r="U201" s="234"/>
      <c r="V201" s="234"/>
      <c r="W201" s="234"/>
      <c r="X201" s="234"/>
      <c r="Y201" s="234"/>
      <c r="Z201" s="234"/>
      <c r="AA201" s="234"/>
      <c r="AB201" s="234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58" t="str">
        <f t="shared" si="35"/>
        <v>нет</v>
      </c>
      <c r="AM201" s="258" t="str">
        <f t="shared" si="37"/>
        <v>нет</v>
      </c>
      <c r="AN201" s="258">
        <f t="shared" si="34"/>
        <v>0</v>
      </c>
      <c r="AO201" s="258" t="e">
        <f t="shared" si="36"/>
        <v>#VALUE!</v>
      </c>
    </row>
    <row r="202" spans="1:41">
      <c r="A202" s="261" t="e">
        <f t="shared" si="38"/>
        <v>#VALUE!</v>
      </c>
      <c r="B202" s="241">
        <v>199</v>
      </c>
      <c r="C202" s="242"/>
      <c r="D202" s="256" t="str">
        <f t="shared" si="31"/>
        <v/>
      </c>
      <c r="E202" s="234"/>
      <c r="F202" s="234"/>
      <c r="G202" s="242"/>
      <c r="H202" s="257" t="str">
        <f t="shared" si="32"/>
        <v/>
      </c>
      <c r="I202" s="234"/>
      <c r="J202" s="234"/>
      <c r="K202" s="234"/>
      <c r="L202" s="234"/>
      <c r="M202" s="308">
        <f t="shared" si="33"/>
        <v>0</v>
      </c>
      <c r="N202" s="234"/>
      <c r="O202" s="234"/>
      <c r="P202" s="234"/>
      <c r="Q202" s="234"/>
      <c r="R202" s="234"/>
      <c r="S202" s="234"/>
      <c r="T202" s="234"/>
      <c r="U202" s="234"/>
      <c r="V202" s="234"/>
      <c r="W202" s="234"/>
      <c r="X202" s="234"/>
      <c r="Y202" s="234"/>
      <c r="Z202" s="234"/>
      <c r="AA202" s="234"/>
      <c r="AB202" s="234"/>
      <c r="AC202" s="234"/>
      <c r="AD202" s="234"/>
      <c r="AE202" s="234"/>
      <c r="AF202" s="234"/>
      <c r="AG202" s="234"/>
      <c r="AH202" s="234"/>
      <c r="AI202" s="234"/>
      <c r="AJ202" s="234"/>
      <c r="AK202" s="234"/>
      <c r="AL202" s="258" t="str">
        <f t="shared" si="35"/>
        <v>нет</v>
      </c>
      <c r="AM202" s="258" t="str">
        <f t="shared" si="37"/>
        <v>нет</v>
      </c>
      <c r="AN202" s="258">
        <f t="shared" si="34"/>
        <v>0</v>
      </c>
      <c r="AO202" s="258" t="e">
        <f t="shared" si="36"/>
        <v>#VALUE!</v>
      </c>
    </row>
    <row r="203" spans="1:41">
      <c r="A203" s="261" t="e">
        <f t="shared" si="38"/>
        <v>#VALUE!</v>
      </c>
      <c r="B203" s="241">
        <v>200</v>
      </c>
      <c r="C203" s="242"/>
      <c r="D203" s="256" t="str">
        <f t="shared" si="31"/>
        <v/>
      </c>
      <c r="E203" s="234"/>
      <c r="F203" s="234"/>
      <c r="G203" s="242"/>
      <c r="H203" s="257" t="str">
        <f t="shared" si="32"/>
        <v/>
      </c>
      <c r="I203" s="234"/>
      <c r="J203" s="234"/>
      <c r="K203" s="234"/>
      <c r="L203" s="234"/>
      <c r="M203" s="308">
        <f t="shared" si="33"/>
        <v>0</v>
      </c>
      <c r="N203" s="234"/>
      <c r="O203" s="234"/>
      <c r="P203" s="234"/>
      <c r="Q203" s="234"/>
      <c r="R203" s="234"/>
      <c r="S203" s="234"/>
      <c r="T203" s="234"/>
      <c r="U203" s="234"/>
      <c r="V203" s="234"/>
      <c r="W203" s="234"/>
      <c r="X203" s="234"/>
      <c r="Y203" s="234"/>
      <c r="Z203" s="234"/>
      <c r="AA203" s="234"/>
      <c r="AB203" s="234"/>
      <c r="AC203" s="234"/>
      <c r="AD203" s="234"/>
      <c r="AE203" s="234"/>
      <c r="AF203" s="234"/>
      <c r="AG203" s="234"/>
      <c r="AH203" s="234"/>
      <c r="AI203" s="234"/>
      <c r="AJ203" s="234"/>
      <c r="AK203" s="234"/>
      <c r="AL203" s="258" t="str">
        <f t="shared" si="35"/>
        <v>нет</v>
      </c>
      <c r="AM203" s="258" t="str">
        <f t="shared" si="37"/>
        <v>нет</v>
      </c>
      <c r="AN203" s="258">
        <f t="shared" si="34"/>
        <v>0</v>
      </c>
      <c r="AO203" s="258" t="e">
        <f t="shared" si="36"/>
        <v>#VALUE!</v>
      </c>
    </row>
    <row r="204" spans="1:41">
      <c r="A204" s="261" t="e">
        <f t="shared" si="38"/>
        <v>#VALUE!</v>
      </c>
      <c r="B204" s="241">
        <v>201</v>
      </c>
      <c r="C204" s="242"/>
      <c r="D204" s="256" t="str">
        <f t="shared" si="31"/>
        <v/>
      </c>
      <c r="E204" s="234"/>
      <c r="F204" s="234"/>
      <c r="G204" s="242"/>
      <c r="H204" s="257" t="str">
        <f t="shared" si="32"/>
        <v/>
      </c>
      <c r="I204" s="234"/>
      <c r="J204" s="234"/>
      <c r="K204" s="234"/>
      <c r="L204" s="234"/>
      <c r="M204" s="308">
        <f t="shared" si="33"/>
        <v>0</v>
      </c>
      <c r="N204" s="234"/>
      <c r="O204" s="234"/>
      <c r="P204" s="234"/>
      <c r="Q204" s="234"/>
      <c r="R204" s="234"/>
      <c r="S204" s="234"/>
      <c r="T204" s="234"/>
      <c r="U204" s="234"/>
      <c r="V204" s="234"/>
      <c r="W204" s="234"/>
      <c r="X204" s="234"/>
      <c r="Y204" s="234"/>
      <c r="Z204" s="234"/>
      <c r="AA204" s="234"/>
      <c r="AB204" s="234"/>
      <c r="AC204" s="234"/>
      <c r="AD204" s="234"/>
      <c r="AE204" s="234"/>
      <c r="AF204" s="234"/>
      <c r="AG204" s="234"/>
      <c r="AH204" s="234"/>
      <c r="AI204" s="234"/>
      <c r="AJ204" s="234"/>
      <c r="AK204" s="234"/>
      <c r="AL204" s="258" t="str">
        <f t="shared" si="35"/>
        <v>нет</v>
      </c>
      <c r="AM204" s="258" t="str">
        <f t="shared" si="37"/>
        <v>нет</v>
      </c>
      <c r="AN204" s="258">
        <f t="shared" si="34"/>
        <v>0</v>
      </c>
      <c r="AO204" s="258" t="e">
        <f t="shared" si="36"/>
        <v>#VALUE!</v>
      </c>
    </row>
    <row r="205" spans="1:41">
      <c r="A205" s="261" t="e">
        <f t="shared" si="38"/>
        <v>#VALUE!</v>
      </c>
      <c r="B205" s="241">
        <v>202</v>
      </c>
      <c r="C205" s="242"/>
      <c r="D205" s="256" t="str">
        <f t="shared" si="31"/>
        <v/>
      </c>
      <c r="E205" s="234"/>
      <c r="F205" s="234"/>
      <c r="G205" s="242"/>
      <c r="H205" s="257" t="str">
        <f t="shared" si="32"/>
        <v/>
      </c>
      <c r="I205" s="234"/>
      <c r="J205" s="234"/>
      <c r="K205" s="234"/>
      <c r="L205" s="234"/>
      <c r="M205" s="308">
        <f t="shared" si="33"/>
        <v>0</v>
      </c>
      <c r="N205" s="234"/>
      <c r="O205" s="234"/>
      <c r="P205" s="234"/>
      <c r="Q205" s="234"/>
      <c r="R205" s="234"/>
      <c r="S205" s="234"/>
      <c r="T205" s="234"/>
      <c r="U205" s="234"/>
      <c r="V205" s="234"/>
      <c r="W205" s="234"/>
      <c r="X205" s="234"/>
      <c r="Y205" s="234"/>
      <c r="Z205" s="234"/>
      <c r="AA205" s="234"/>
      <c r="AB205" s="234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58" t="str">
        <f t="shared" si="35"/>
        <v>нет</v>
      </c>
      <c r="AM205" s="258" t="str">
        <f t="shared" si="37"/>
        <v>нет</v>
      </c>
      <c r="AN205" s="258">
        <f t="shared" si="34"/>
        <v>0</v>
      </c>
      <c r="AO205" s="258" t="e">
        <f t="shared" si="36"/>
        <v>#VALUE!</v>
      </c>
    </row>
    <row r="206" spans="1:41">
      <c r="A206" s="261" t="e">
        <f t="shared" si="38"/>
        <v>#VALUE!</v>
      </c>
      <c r="B206" s="241">
        <v>203</v>
      </c>
      <c r="C206" s="242"/>
      <c r="D206" s="256" t="str">
        <f t="shared" si="31"/>
        <v/>
      </c>
      <c r="E206" s="234"/>
      <c r="F206" s="234"/>
      <c r="G206" s="242"/>
      <c r="H206" s="257" t="str">
        <f t="shared" si="32"/>
        <v/>
      </c>
      <c r="I206" s="234"/>
      <c r="J206" s="234"/>
      <c r="K206" s="234"/>
      <c r="L206" s="234"/>
      <c r="M206" s="308">
        <f t="shared" si="33"/>
        <v>0</v>
      </c>
      <c r="N206" s="234"/>
      <c r="O206" s="234"/>
      <c r="P206" s="234"/>
      <c r="Q206" s="234"/>
      <c r="R206" s="234"/>
      <c r="S206" s="234"/>
      <c r="T206" s="234"/>
      <c r="U206" s="234"/>
      <c r="V206" s="234"/>
      <c r="W206" s="234"/>
      <c r="X206" s="234"/>
      <c r="Y206" s="234"/>
      <c r="Z206" s="234"/>
      <c r="AA206" s="234"/>
      <c r="AB206" s="234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58" t="str">
        <f t="shared" si="35"/>
        <v>нет</v>
      </c>
      <c r="AM206" s="258" t="str">
        <f t="shared" si="37"/>
        <v>нет</v>
      </c>
      <c r="AN206" s="258">
        <f t="shared" si="34"/>
        <v>0</v>
      </c>
      <c r="AO206" s="258" t="e">
        <f t="shared" si="36"/>
        <v>#VALUE!</v>
      </c>
    </row>
    <row r="207" spans="1:41">
      <c r="A207" s="261" t="e">
        <f t="shared" si="38"/>
        <v>#VALUE!</v>
      </c>
      <c r="B207" s="241">
        <v>204</v>
      </c>
      <c r="C207" s="242"/>
      <c r="D207" s="256" t="str">
        <f t="shared" si="31"/>
        <v/>
      </c>
      <c r="E207" s="234"/>
      <c r="F207" s="234"/>
      <c r="G207" s="242"/>
      <c r="H207" s="257" t="str">
        <f t="shared" si="32"/>
        <v/>
      </c>
      <c r="I207" s="234"/>
      <c r="J207" s="234"/>
      <c r="K207" s="234"/>
      <c r="L207" s="234"/>
      <c r="M207" s="308">
        <f t="shared" si="33"/>
        <v>0</v>
      </c>
      <c r="N207" s="234"/>
      <c r="O207" s="234"/>
      <c r="P207" s="234"/>
      <c r="Q207" s="234"/>
      <c r="R207" s="234"/>
      <c r="S207" s="234"/>
      <c r="T207" s="234"/>
      <c r="U207" s="234"/>
      <c r="V207" s="234"/>
      <c r="W207" s="234"/>
      <c r="X207" s="234"/>
      <c r="Y207" s="234"/>
      <c r="Z207" s="234"/>
      <c r="AA207" s="234"/>
      <c r="AB207" s="234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58" t="str">
        <f t="shared" si="35"/>
        <v>нет</v>
      </c>
      <c r="AM207" s="258" t="str">
        <f t="shared" si="37"/>
        <v>нет</v>
      </c>
      <c r="AN207" s="258">
        <f t="shared" si="34"/>
        <v>0</v>
      </c>
      <c r="AO207" s="258" t="e">
        <f t="shared" si="36"/>
        <v>#VALUE!</v>
      </c>
    </row>
    <row r="208" spans="1:41">
      <c r="A208" s="261" t="e">
        <f t="shared" si="38"/>
        <v>#VALUE!</v>
      </c>
      <c r="B208" s="241">
        <v>205</v>
      </c>
      <c r="C208" s="242"/>
      <c r="D208" s="256" t="str">
        <f t="shared" si="31"/>
        <v/>
      </c>
      <c r="E208" s="234"/>
      <c r="F208" s="234"/>
      <c r="G208" s="242"/>
      <c r="H208" s="257" t="str">
        <f t="shared" si="32"/>
        <v/>
      </c>
      <c r="I208" s="234"/>
      <c r="J208" s="234"/>
      <c r="K208" s="234"/>
      <c r="L208" s="234"/>
      <c r="M208" s="308">
        <f t="shared" si="33"/>
        <v>0</v>
      </c>
      <c r="N208" s="234"/>
      <c r="O208" s="234"/>
      <c r="P208" s="234"/>
      <c r="Q208" s="234"/>
      <c r="R208" s="234"/>
      <c r="S208" s="234"/>
      <c r="T208" s="234"/>
      <c r="U208" s="234"/>
      <c r="V208" s="234"/>
      <c r="W208" s="234"/>
      <c r="X208" s="234"/>
      <c r="Y208" s="234"/>
      <c r="Z208" s="234"/>
      <c r="AA208" s="234"/>
      <c r="AB208" s="234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58" t="str">
        <f t="shared" si="35"/>
        <v>нет</v>
      </c>
      <c r="AM208" s="258" t="str">
        <f t="shared" si="37"/>
        <v>нет</v>
      </c>
      <c r="AN208" s="258">
        <f t="shared" si="34"/>
        <v>0</v>
      </c>
      <c r="AO208" s="258" t="e">
        <f t="shared" si="36"/>
        <v>#VALUE!</v>
      </c>
    </row>
    <row r="209" spans="1:41">
      <c r="A209" s="261" t="e">
        <f t="shared" si="38"/>
        <v>#VALUE!</v>
      </c>
      <c r="B209" s="241">
        <v>206</v>
      </c>
      <c r="C209" s="242"/>
      <c r="D209" s="256" t="str">
        <f t="shared" si="31"/>
        <v/>
      </c>
      <c r="E209" s="234"/>
      <c r="F209" s="234"/>
      <c r="G209" s="242"/>
      <c r="H209" s="257" t="str">
        <f t="shared" si="32"/>
        <v/>
      </c>
      <c r="I209" s="234"/>
      <c r="J209" s="234"/>
      <c r="K209" s="234"/>
      <c r="L209" s="234"/>
      <c r="M209" s="308">
        <f t="shared" si="33"/>
        <v>0</v>
      </c>
      <c r="N209" s="234"/>
      <c r="O209" s="234"/>
      <c r="P209" s="234"/>
      <c r="Q209" s="234"/>
      <c r="R209" s="234"/>
      <c r="S209" s="234"/>
      <c r="T209" s="234"/>
      <c r="U209" s="234"/>
      <c r="V209" s="234"/>
      <c r="W209" s="234"/>
      <c r="X209" s="234"/>
      <c r="Y209" s="234"/>
      <c r="Z209" s="234"/>
      <c r="AA209" s="234"/>
      <c r="AB209" s="234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58" t="str">
        <f t="shared" si="35"/>
        <v>нет</v>
      </c>
      <c r="AM209" s="258" t="str">
        <f t="shared" si="37"/>
        <v>нет</v>
      </c>
      <c r="AN209" s="258">
        <f t="shared" si="34"/>
        <v>0</v>
      </c>
      <c r="AO209" s="258" t="e">
        <f t="shared" si="36"/>
        <v>#VALUE!</v>
      </c>
    </row>
    <row r="210" spans="1:41">
      <c r="A210" s="261" t="e">
        <f t="shared" si="38"/>
        <v>#VALUE!</v>
      </c>
      <c r="B210" s="241">
        <v>207</v>
      </c>
      <c r="C210" s="242"/>
      <c r="D210" s="256" t="str">
        <f t="shared" si="31"/>
        <v/>
      </c>
      <c r="E210" s="234"/>
      <c r="F210" s="234"/>
      <c r="G210" s="242"/>
      <c r="H210" s="257" t="str">
        <f t="shared" si="32"/>
        <v/>
      </c>
      <c r="I210" s="234"/>
      <c r="J210" s="234"/>
      <c r="K210" s="234"/>
      <c r="L210" s="234"/>
      <c r="M210" s="308">
        <f t="shared" si="33"/>
        <v>0</v>
      </c>
      <c r="N210" s="234"/>
      <c r="O210" s="234"/>
      <c r="P210" s="234"/>
      <c r="Q210" s="234"/>
      <c r="R210" s="234"/>
      <c r="S210" s="234"/>
      <c r="T210" s="234"/>
      <c r="U210" s="234"/>
      <c r="V210" s="234"/>
      <c r="W210" s="234"/>
      <c r="X210" s="234"/>
      <c r="Y210" s="234"/>
      <c r="Z210" s="234"/>
      <c r="AA210" s="234"/>
      <c r="AB210" s="234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58" t="str">
        <f t="shared" si="35"/>
        <v>нет</v>
      </c>
      <c r="AM210" s="258" t="str">
        <f t="shared" si="37"/>
        <v>нет</v>
      </c>
      <c r="AN210" s="258">
        <f t="shared" si="34"/>
        <v>0</v>
      </c>
      <c r="AO210" s="258" t="e">
        <f t="shared" si="36"/>
        <v>#VALUE!</v>
      </c>
    </row>
    <row r="211" spans="1:41">
      <c r="A211" s="261" t="e">
        <f t="shared" si="38"/>
        <v>#VALUE!</v>
      </c>
      <c r="B211" s="241">
        <v>208</v>
      </c>
      <c r="C211" s="242"/>
      <c r="D211" s="256" t="str">
        <f t="shared" si="31"/>
        <v/>
      </c>
      <c r="E211" s="234"/>
      <c r="F211" s="234"/>
      <c r="G211" s="242"/>
      <c r="H211" s="257" t="str">
        <f t="shared" si="32"/>
        <v/>
      </c>
      <c r="I211" s="234"/>
      <c r="J211" s="234"/>
      <c r="K211" s="234"/>
      <c r="L211" s="234"/>
      <c r="M211" s="308">
        <f t="shared" si="33"/>
        <v>0</v>
      </c>
      <c r="N211" s="234"/>
      <c r="O211" s="234"/>
      <c r="P211" s="234"/>
      <c r="Q211" s="234"/>
      <c r="R211" s="234"/>
      <c r="S211" s="234"/>
      <c r="T211" s="234"/>
      <c r="U211" s="234"/>
      <c r="V211" s="234"/>
      <c r="W211" s="234"/>
      <c r="X211" s="234"/>
      <c r="Y211" s="234"/>
      <c r="Z211" s="234"/>
      <c r="AA211" s="234"/>
      <c r="AB211" s="234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58" t="str">
        <f t="shared" si="35"/>
        <v>нет</v>
      </c>
      <c r="AM211" s="258" t="str">
        <f t="shared" si="37"/>
        <v>нет</v>
      </c>
      <c r="AN211" s="258">
        <f t="shared" si="34"/>
        <v>0</v>
      </c>
      <c r="AO211" s="258" t="e">
        <f t="shared" si="36"/>
        <v>#VALUE!</v>
      </c>
    </row>
    <row r="212" spans="1:41">
      <c r="A212" s="261" t="e">
        <f t="shared" si="38"/>
        <v>#VALUE!</v>
      </c>
      <c r="B212" s="241">
        <v>209</v>
      </c>
      <c r="C212" s="242"/>
      <c r="D212" s="256" t="str">
        <f t="shared" si="31"/>
        <v/>
      </c>
      <c r="E212" s="234"/>
      <c r="F212" s="234"/>
      <c r="G212" s="242"/>
      <c r="H212" s="257" t="str">
        <f t="shared" si="32"/>
        <v/>
      </c>
      <c r="I212" s="234"/>
      <c r="J212" s="234"/>
      <c r="K212" s="234"/>
      <c r="L212" s="234"/>
      <c r="M212" s="308">
        <f t="shared" si="33"/>
        <v>0</v>
      </c>
      <c r="N212" s="234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58" t="str">
        <f t="shared" si="35"/>
        <v>нет</v>
      </c>
      <c r="AM212" s="258" t="str">
        <f t="shared" si="37"/>
        <v>нет</v>
      </c>
      <c r="AN212" s="258">
        <f t="shared" si="34"/>
        <v>0</v>
      </c>
      <c r="AO212" s="258" t="e">
        <f t="shared" si="36"/>
        <v>#VALUE!</v>
      </c>
    </row>
    <row r="213" spans="1:41">
      <c r="A213" s="261" t="e">
        <f t="shared" si="38"/>
        <v>#VALUE!</v>
      </c>
      <c r="B213" s="241">
        <v>210</v>
      </c>
      <c r="C213" s="242"/>
      <c r="D213" s="256" t="str">
        <f t="shared" si="31"/>
        <v/>
      </c>
      <c r="E213" s="234"/>
      <c r="F213" s="234"/>
      <c r="G213" s="242"/>
      <c r="H213" s="257" t="str">
        <f t="shared" si="32"/>
        <v/>
      </c>
      <c r="I213" s="234"/>
      <c r="J213" s="234"/>
      <c r="K213" s="234"/>
      <c r="L213" s="234"/>
      <c r="M213" s="308">
        <f t="shared" si="33"/>
        <v>0</v>
      </c>
      <c r="N213" s="234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  <c r="Y213" s="234"/>
      <c r="Z213" s="234"/>
      <c r="AA213" s="234"/>
      <c r="AB213" s="234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58" t="str">
        <f t="shared" si="35"/>
        <v>нет</v>
      </c>
      <c r="AM213" s="258" t="str">
        <f t="shared" si="37"/>
        <v>нет</v>
      </c>
      <c r="AN213" s="258">
        <f t="shared" si="34"/>
        <v>0</v>
      </c>
      <c r="AO213" s="258" t="e">
        <f t="shared" si="36"/>
        <v>#VALUE!</v>
      </c>
    </row>
    <row r="214" spans="1:41">
      <c r="A214" s="261" t="e">
        <f t="shared" si="38"/>
        <v>#VALUE!</v>
      </c>
      <c r="B214" s="241">
        <v>211</v>
      </c>
      <c r="C214" s="242"/>
      <c r="D214" s="256" t="str">
        <f t="shared" si="31"/>
        <v/>
      </c>
      <c r="E214" s="234"/>
      <c r="F214" s="234"/>
      <c r="G214" s="242"/>
      <c r="H214" s="257" t="str">
        <f t="shared" si="32"/>
        <v/>
      </c>
      <c r="I214" s="234"/>
      <c r="J214" s="234"/>
      <c r="K214" s="234"/>
      <c r="L214" s="234"/>
      <c r="M214" s="308">
        <f t="shared" si="33"/>
        <v>0</v>
      </c>
      <c r="N214" s="234"/>
      <c r="O214" s="234"/>
      <c r="P214" s="234"/>
      <c r="Q214" s="234"/>
      <c r="R214" s="234"/>
      <c r="S214" s="234"/>
      <c r="T214" s="234"/>
      <c r="U214" s="234"/>
      <c r="V214" s="234"/>
      <c r="W214" s="234"/>
      <c r="X214" s="234"/>
      <c r="Y214" s="234"/>
      <c r="Z214" s="234"/>
      <c r="AA214" s="234"/>
      <c r="AB214" s="234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58" t="str">
        <f t="shared" si="35"/>
        <v>нет</v>
      </c>
      <c r="AM214" s="258" t="str">
        <f t="shared" si="37"/>
        <v>нет</v>
      </c>
      <c r="AN214" s="258">
        <f t="shared" si="34"/>
        <v>0</v>
      </c>
      <c r="AO214" s="258" t="e">
        <f t="shared" si="36"/>
        <v>#VALUE!</v>
      </c>
    </row>
    <row r="215" spans="1:41">
      <c r="A215" s="261" t="e">
        <f t="shared" si="38"/>
        <v>#VALUE!</v>
      </c>
      <c r="B215" s="241">
        <v>212</v>
      </c>
      <c r="C215" s="242"/>
      <c r="D215" s="256" t="str">
        <f t="shared" si="31"/>
        <v/>
      </c>
      <c r="E215" s="234"/>
      <c r="F215" s="234"/>
      <c r="G215" s="242"/>
      <c r="H215" s="257" t="str">
        <f t="shared" si="32"/>
        <v/>
      </c>
      <c r="I215" s="234"/>
      <c r="J215" s="234"/>
      <c r="K215" s="234"/>
      <c r="L215" s="234"/>
      <c r="M215" s="308">
        <f t="shared" si="33"/>
        <v>0</v>
      </c>
      <c r="N215" s="234"/>
      <c r="O215" s="234"/>
      <c r="P215" s="234"/>
      <c r="Q215" s="234"/>
      <c r="R215" s="234"/>
      <c r="S215" s="234"/>
      <c r="T215" s="234"/>
      <c r="U215" s="234"/>
      <c r="V215" s="234"/>
      <c r="W215" s="234"/>
      <c r="X215" s="234"/>
      <c r="Y215" s="234"/>
      <c r="Z215" s="234"/>
      <c r="AA215" s="234"/>
      <c r="AB215" s="234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58" t="str">
        <f t="shared" si="35"/>
        <v>нет</v>
      </c>
      <c r="AM215" s="258" t="str">
        <f t="shared" si="37"/>
        <v>нет</v>
      </c>
      <c r="AN215" s="258">
        <f t="shared" si="34"/>
        <v>0</v>
      </c>
      <c r="AO215" s="258" t="e">
        <f t="shared" si="36"/>
        <v>#VALUE!</v>
      </c>
    </row>
    <row r="216" spans="1:41">
      <c r="A216" s="261" t="e">
        <f t="shared" si="38"/>
        <v>#VALUE!</v>
      </c>
      <c r="B216" s="241">
        <v>213</v>
      </c>
      <c r="C216" s="242"/>
      <c r="D216" s="256" t="str">
        <f t="shared" si="31"/>
        <v/>
      </c>
      <c r="E216" s="234"/>
      <c r="F216" s="234"/>
      <c r="G216" s="242"/>
      <c r="H216" s="257" t="str">
        <f t="shared" si="32"/>
        <v/>
      </c>
      <c r="I216" s="234"/>
      <c r="J216" s="234"/>
      <c r="K216" s="234"/>
      <c r="L216" s="234"/>
      <c r="M216" s="308">
        <f t="shared" si="33"/>
        <v>0</v>
      </c>
      <c r="N216" s="234"/>
      <c r="O216" s="234"/>
      <c r="P216" s="234"/>
      <c r="Q216" s="234"/>
      <c r="R216" s="234"/>
      <c r="S216" s="234"/>
      <c r="T216" s="234"/>
      <c r="U216" s="234"/>
      <c r="V216" s="234"/>
      <c r="W216" s="234"/>
      <c r="X216" s="234"/>
      <c r="Y216" s="234"/>
      <c r="Z216" s="234"/>
      <c r="AA216" s="234"/>
      <c r="AB216" s="234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58" t="str">
        <f t="shared" si="35"/>
        <v>нет</v>
      </c>
      <c r="AM216" s="258" t="str">
        <f t="shared" si="37"/>
        <v>нет</v>
      </c>
      <c r="AN216" s="258">
        <f t="shared" si="34"/>
        <v>0</v>
      </c>
      <c r="AO216" s="258" t="e">
        <f t="shared" si="36"/>
        <v>#VALUE!</v>
      </c>
    </row>
    <row r="217" spans="1:41">
      <c r="A217" s="261" t="e">
        <f t="shared" si="38"/>
        <v>#VALUE!</v>
      </c>
      <c r="B217" s="241">
        <v>214</v>
      </c>
      <c r="C217" s="242"/>
      <c r="D217" s="256" t="str">
        <f t="shared" si="31"/>
        <v/>
      </c>
      <c r="E217" s="234"/>
      <c r="F217" s="234"/>
      <c r="G217" s="242"/>
      <c r="H217" s="257" t="str">
        <f t="shared" si="32"/>
        <v/>
      </c>
      <c r="I217" s="234"/>
      <c r="J217" s="234"/>
      <c r="K217" s="234"/>
      <c r="L217" s="234"/>
      <c r="M217" s="308">
        <f t="shared" si="33"/>
        <v>0</v>
      </c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  <c r="AA217" s="234"/>
      <c r="AB217" s="234"/>
      <c r="AC217" s="234"/>
      <c r="AD217" s="234"/>
      <c r="AE217" s="234"/>
      <c r="AF217" s="234"/>
      <c r="AG217" s="234"/>
      <c r="AH217" s="234"/>
      <c r="AI217" s="234"/>
      <c r="AJ217" s="234"/>
      <c r="AK217" s="234"/>
      <c r="AL217" s="258" t="str">
        <f t="shared" si="35"/>
        <v>нет</v>
      </c>
      <c r="AM217" s="258" t="str">
        <f t="shared" si="37"/>
        <v>нет</v>
      </c>
      <c r="AN217" s="258">
        <f t="shared" si="34"/>
        <v>0</v>
      </c>
      <c r="AO217" s="258" t="e">
        <f t="shared" si="36"/>
        <v>#VALUE!</v>
      </c>
    </row>
    <row r="218" spans="1:41">
      <c r="A218" s="261" t="e">
        <f t="shared" si="38"/>
        <v>#VALUE!</v>
      </c>
      <c r="B218" s="241">
        <v>215</v>
      </c>
      <c r="C218" s="242"/>
      <c r="D218" s="256" t="str">
        <f t="shared" si="31"/>
        <v/>
      </c>
      <c r="E218" s="234"/>
      <c r="F218" s="234"/>
      <c r="G218" s="242"/>
      <c r="H218" s="257" t="str">
        <f t="shared" si="32"/>
        <v/>
      </c>
      <c r="I218" s="234"/>
      <c r="J218" s="234"/>
      <c r="K218" s="234"/>
      <c r="L218" s="234"/>
      <c r="M218" s="308">
        <f t="shared" si="33"/>
        <v>0</v>
      </c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  <c r="AA218" s="234"/>
      <c r="AB218" s="234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58" t="str">
        <f t="shared" si="35"/>
        <v>нет</v>
      </c>
      <c r="AM218" s="258" t="str">
        <f t="shared" si="37"/>
        <v>нет</v>
      </c>
      <c r="AN218" s="258">
        <f t="shared" si="34"/>
        <v>0</v>
      </c>
      <c r="AO218" s="258" t="e">
        <f t="shared" si="36"/>
        <v>#VALUE!</v>
      </c>
    </row>
    <row r="219" spans="1:41">
      <c r="A219" s="261" t="e">
        <f t="shared" si="38"/>
        <v>#VALUE!</v>
      </c>
      <c r="B219" s="241">
        <v>216</v>
      </c>
      <c r="C219" s="242"/>
      <c r="D219" s="256" t="str">
        <f t="shared" si="31"/>
        <v/>
      </c>
      <c r="E219" s="234"/>
      <c r="F219" s="234"/>
      <c r="G219" s="242"/>
      <c r="H219" s="257" t="str">
        <f t="shared" si="32"/>
        <v/>
      </c>
      <c r="I219" s="234"/>
      <c r="J219" s="234"/>
      <c r="K219" s="234"/>
      <c r="L219" s="234"/>
      <c r="M219" s="308">
        <f t="shared" si="33"/>
        <v>0</v>
      </c>
      <c r="N219" s="234"/>
      <c r="O219" s="234"/>
      <c r="P219" s="234"/>
      <c r="Q219" s="234"/>
      <c r="R219" s="234"/>
      <c r="S219" s="234"/>
      <c r="T219" s="234"/>
      <c r="U219" s="234"/>
      <c r="V219" s="234"/>
      <c r="W219" s="234"/>
      <c r="X219" s="234"/>
      <c r="Y219" s="234"/>
      <c r="Z219" s="234"/>
      <c r="AA219" s="234"/>
      <c r="AB219" s="234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58" t="str">
        <f t="shared" si="35"/>
        <v>нет</v>
      </c>
      <c r="AM219" s="258" t="str">
        <f t="shared" si="37"/>
        <v>нет</v>
      </c>
      <c r="AN219" s="258">
        <f t="shared" si="34"/>
        <v>0</v>
      </c>
      <c r="AO219" s="258" t="e">
        <f t="shared" si="36"/>
        <v>#VALUE!</v>
      </c>
    </row>
    <row r="220" spans="1:41">
      <c r="A220" s="261" t="e">
        <f t="shared" si="38"/>
        <v>#VALUE!</v>
      </c>
      <c r="B220" s="241">
        <v>217</v>
      </c>
      <c r="C220" s="242"/>
      <c r="D220" s="256" t="str">
        <f t="shared" si="31"/>
        <v/>
      </c>
      <c r="E220" s="234"/>
      <c r="F220" s="234"/>
      <c r="G220" s="242"/>
      <c r="H220" s="257" t="str">
        <f t="shared" si="32"/>
        <v/>
      </c>
      <c r="I220" s="234"/>
      <c r="J220" s="234"/>
      <c r="K220" s="234"/>
      <c r="L220" s="234"/>
      <c r="M220" s="308">
        <f t="shared" si="33"/>
        <v>0</v>
      </c>
      <c r="N220" s="234"/>
      <c r="O220" s="234"/>
      <c r="P220" s="234"/>
      <c r="Q220" s="234"/>
      <c r="R220" s="234"/>
      <c r="S220" s="234"/>
      <c r="T220" s="234"/>
      <c r="U220" s="234"/>
      <c r="V220" s="234"/>
      <c r="W220" s="234"/>
      <c r="X220" s="234"/>
      <c r="Y220" s="234"/>
      <c r="Z220" s="234"/>
      <c r="AA220" s="234"/>
      <c r="AB220" s="234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58" t="str">
        <f t="shared" si="35"/>
        <v>нет</v>
      </c>
      <c r="AM220" s="258" t="str">
        <f t="shared" si="37"/>
        <v>нет</v>
      </c>
      <c r="AN220" s="258">
        <f t="shared" si="34"/>
        <v>0</v>
      </c>
      <c r="AO220" s="258" t="e">
        <f t="shared" si="36"/>
        <v>#VALUE!</v>
      </c>
    </row>
    <row r="221" spans="1:41">
      <c r="A221" s="261" t="e">
        <f t="shared" si="38"/>
        <v>#VALUE!</v>
      </c>
      <c r="B221" s="241">
        <v>218</v>
      </c>
      <c r="C221" s="242"/>
      <c r="D221" s="256" t="str">
        <f t="shared" si="31"/>
        <v/>
      </c>
      <c r="E221" s="234"/>
      <c r="F221" s="234"/>
      <c r="G221" s="242"/>
      <c r="H221" s="257" t="str">
        <f t="shared" si="32"/>
        <v/>
      </c>
      <c r="I221" s="234"/>
      <c r="J221" s="234"/>
      <c r="K221" s="234"/>
      <c r="L221" s="234"/>
      <c r="M221" s="308">
        <f t="shared" si="33"/>
        <v>0</v>
      </c>
      <c r="N221" s="234"/>
      <c r="O221" s="234"/>
      <c r="P221" s="234"/>
      <c r="Q221" s="234"/>
      <c r="R221" s="234"/>
      <c r="S221" s="234"/>
      <c r="T221" s="234"/>
      <c r="U221" s="234"/>
      <c r="V221" s="234"/>
      <c r="W221" s="234"/>
      <c r="X221" s="234"/>
      <c r="Y221" s="234"/>
      <c r="Z221" s="234"/>
      <c r="AA221" s="234"/>
      <c r="AB221" s="234"/>
      <c r="AC221" s="234"/>
      <c r="AD221" s="234"/>
      <c r="AE221" s="234"/>
      <c r="AF221" s="234"/>
      <c r="AG221" s="234"/>
      <c r="AH221" s="234"/>
      <c r="AI221" s="234"/>
      <c r="AJ221" s="234"/>
      <c r="AK221" s="234"/>
      <c r="AL221" s="258" t="str">
        <f t="shared" si="35"/>
        <v>нет</v>
      </c>
      <c r="AM221" s="258" t="str">
        <f t="shared" si="37"/>
        <v>нет</v>
      </c>
      <c r="AN221" s="258">
        <f t="shared" si="34"/>
        <v>0</v>
      </c>
      <c r="AO221" s="258" t="e">
        <f t="shared" si="36"/>
        <v>#VALUE!</v>
      </c>
    </row>
    <row r="222" spans="1:41">
      <c r="A222" s="261" t="e">
        <f t="shared" si="38"/>
        <v>#VALUE!</v>
      </c>
      <c r="B222" s="241">
        <v>219</v>
      </c>
      <c r="C222" s="242"/>
      <c r="D222" s="256" t="str">
        <f t="shared" si="31"/>
        <v/>
      </c>
      <c r="E222" s="234"/>
      <c r="F222" s="234"/>
      <c r="G222" s="242"/>
      <c r="H222" s="257" t="str">
        <f t="shared" si="32"/>
        <v/>
      </c>
      <c r="I222" s="234"/>
      <c r="J222" s="234"/>
      <c r="K222" s="234"/>
      <c r="L222" s="234"/>
      <c r="M222" s="308">
        <f t="shared" si="33"/>
        <v>0</v>
      </c>
      <c r="N222" s="234"/>
      <c r="O222" s="234"/>
      <c r="P222" s="234"/>
      <c r="Q222" s="234"/>
      <c r="R222" s="234"/>
      <c r="S222" s="234"/>
      <c r="T222" s="234"/>
      <c r="U222" s="234"/>
      <c r="V222" s="234"/>
      <c r="W222" s="234"/>
      <c r="X222" s="234"/>
      <c r="Y222" s="234"/>
      <c r="Z222" s="234"/>
      <c r="AA222" s="234"/>
      <c r="AB222" s="234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58" t="str">
        <f t="shared" si="35"/>
        <v>нет</v>
      </c>
      <c r="AM222" s="258" t="str">
        <f t="shared" si="37"/>
        <v>нет</v>
      </c>
      <c r="AN222" s="258">
        <f t="shared" si="34"/>
        <v>0</v>
      </c>
      <c r="AO222" s="258" t="e">
        <f t="shared" si="36"/>
        <v>#VALUE!</v>
      </c>
    </row>
    <row r="223" spans="1:41">
      <c r="A223" s="261" t="e">
        <f t="shared" si="38"/>
        <v>#VALUE!</v>
      </c>
      <c r="B223" s="241">
        <v>220</v>
      </c>
      <c r="C223" s="242"/>
      <c r="D223" s="256" t="str">
        <f t="shared" si="31"/>
        <v/>
      </c>
      <c r="E223" s="234"/>
      <c r="F223" s="234"/>
      <c r="G223" s="242"/>
      <c r="H223" s="257" t="str">
        <f t="shared" si="32"/>
        <v/>
      </c>
      <c r="I223" s="234"/>
      <c r="J223" s="234"/>
      <c r="K223" s="234"/>
      <c r="L223" s="234"/>
      <c r="M223" s="308">
        <f t="shared" si="33"/>
        <v>0</v>
      </c>
      <c r="N223" s="234"/>
      <c r="O223" s="234"/>
      <c r="P223" s="234"/>
      <c r="Q223" s="234"/>
      <c r="R223" s="234"/>
      <c r="S223" s="234"/>
      <c r="T223" s="234"/>
      <c r="U223" s="234"/>
      <c r="V223" s="234"/>
      <c r="W223" s="234"/>
      <c r="X223" s="234"/>
      <c r="Y223" s="234"/>
      <c r="Z223" s="234"/>
      <c r="AA223" s="234"/>
      <c r="AB223" s="234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58" t="str">
        <f t="shared" si="35"/>
        <v>нет</v>
      </c>
      <c r="AM223" s="258" t="str">
        <f t="shared" si="37"/>
        <v>нет</v>
      </c>
      <c r="AN223" s="258">
        <f t="shared" si="34"/>
        <v>0</v>
      </c>
      <c r="AO223" s="258" t="e">
        <f t="shared" si="36"/>
        <v>#VALUE!</v>
      </c>
    </row>
    <row r="224" spans="1:41">
      <c r="A224" s="261" t="e">
        <f t="shared" si="38"/>
        <v>#VALUE!</v>
      </c>
      <c r="B224" s="241">
        <v>221</v>
      </c>
      <c r="C224" s="242"/>
      <c r="D224" s="256" t="str">
        <f t="shared" si="31"/>
        <v/>
      </c>
      <c r="E224" s="234"/>
      <c r="F224" s="234"/>
      <c r="G224" s="242"/>
      <c r="H224" s="257" t="str">
        <f t="shared" si="32"/>
        <v/>
      </c>
      <c r="I224" s="234"/>
      <c r="J224" s="234"/>
      <c r="K224" s="234"/>
      <c r="L224" s="234"/>
      <c r="M224" s="308">
        <f t="shared" si="33"/>
        <v>0</v>
      </c>
      <c r="N224" s="234"/>
      <c r="O224" s="234"/>
      <c r="P224" s="234"/>
      <c r="Q224" s="234"/>
      <c r="R224" s="234"/>
      <c r="S224" s="234"/>
      <c r="T224" s="234"/>
      <c r="U224" s="234"/>
      <c r="V224" s="234"/>
      <c r="W224" s="234"/>
      <c r="X224" s="234"/>
      <c r="Y224" s="234"/>
      <c r="Z224" s="234"/>
      <c r="AA224" s="234"/>
      <c r="AB224" s="234"/>
      <c r="AC224" s="234"/>
      <c r="AD224" s="234"/>
      <c r="AE224" s="234"/>
      <c r="AF224" s="234"/>
      <c r="AG224" s="234"/>
      <c r="AH224" s="234"/>
      <c r="AI224" s="234"/>
      <c r="AJ224" s="234"/>
      <c r="AK224" s="234"/>
      <c r="AL224" s="258" t="str">
        <f t="shared" si="35"/>
        <v>нет</v>
      </c>
      <c r="AM224" s="258" t="str">
        <f t="shared" si="37"/>
        <v>нет</v>
      </c>
      <c r="AN224" s="258">
        <f t="shared" si="34"/>
        <v>0</v>
      </c>
      <c r="AO224" s="258" t="e">
        <f t="shared" si="36"/>
        <v>#VALUE!</v>
      </c>
    </row>
    <row r="225" spans="1:41">
      <c r="A225" s="261" t="e">
        <f t="shared" si="38"/>
        <v>#VALUE!</v>
      </c>
      <c r="B225" s="241">
        <v>222</v>
      </c>
      <c r="C225" s="242"/>
      <c r="D225" s="256" t="str">
        <f t="shared" si="31"/>
        <v/>
      </c>
      <c r="E225" s="234"/>
      <c r="F225" s="234"/>
      <c r="G225" s="242"/>
      <c r="H225" s="257" t="str">
        <f t="shared" si="32"/>
        <v/>
      </c>
      <c r="I225" s="234"/>
      <c r="J225" s="234"/>
      <c r="K225" s="234"/>
      <c r="L225" s="234"/>
      <c r="M225" s="308">
        <f t="shared" si="33"/>
        <v>0</v>
      </c>
      <c r="N225" s="234"/>
      <c r="O225" s="234"/>
      <c r="P225" s="234"/>
      <c r="Q225" s="234"/>
      <c r="R225" s="234"/>
      <c r="S225" s="234"/>
      <c r="T225" s="234"/>
      <c r="U225" s="234"/>
      <c r="V225" s="234"/>
      <c r="W225" s="234"/>
      <c r="X225" s="234"/>
      <c r="Y225" s="234"/>
      <c r="Z225" s="234"/>
      <c r="AA225" s="234"/>
      <c r="AB225" s="234"/>
      <c r="AC225" s="234"/>
      <c r="AD225" s="234"/>
      <c r="AE225" s="234"/>
      <c r="AF225" s="234"/>
      <c r="AG225" s="234"/>
      <c r="AH225" s="234"/>
      <c r="AI225" s="234"/>
      <c r="AJ225" s="234"/>
      <c r="AK225" s="234"/>
      <c r="AL225" s="258" t="str">
        <f t="shared" si="35"/>
        <v>нет</v>
      </c>
      <c r="AM225" s="258" t="str">
        <f t="shared" si="37"/>
        <v>нет</v>
      </c>
      <c r="AN225" s="258">
        <f t="shared" si="34"/>
        <v>0</v>
      </c>
      <c r="AO225" s="258" t="e">
        <f t="shared" si="36"/>
        <v>#VALUE!</v>
      </c>
    </row>
    <row r="226" spans="1:41">
      <c r="A226" s="261" t="e">
        <f t="shared" si="38"/>
        <v>#VALUE!</v>
      </c>
      <c r="B226" s="241">
        <v>223</v>
      </c>
      <c r="C226" s="242"/>
      <c r="D226" s="256" t="str">
        <f t="shared" si="31"/>
        <v/>
      </c>
      <c r="E226" s="234"/>
      <c r="F226" s="234"/>
      <c r="G226" s="242"/>
      <c r="H226" s="257" t="str">
        <f t="shared" si="32"/>
        <v/>
      </c>
      <c r="I226" s="234"/>
      <c r="J226" s="234"/>
      <c r="K226" s="234"/>
      <c r="L226" s="234"/>
      <c r="M226" s="308">
        <f t="shared" si="33"/>
        <v>0</v>
      </c>
      <c r="N226" s="234"/>
      <c r="O226" s="234"/>
      <c r="P226" s="234"/>
      <c r="Q226" s="234"/>
      <c r="R226" s="234"/>
      <c r="S226" s="234"/>
      <c r="T226" s="234"/>
      <c r="U226" s="234"/>
      <c r="V226" s="234"/>
      <c r="W226" s="234"/>
      <c r="X226" s="234"/>
      <c r="Y226" s="234"/>
      <c r="Z226" s="234"/>
      <c r="AA226" s="234"/>
      <c r="AB226" s="234"/>
      <c r="AC226" s="234"/>
      <c r="AD226" s="234"/>
      <c r="AE226" s="234"/>
      <c r="AF226" s="234"/>
      <c r="AG226" s="234"/>
      <c r="AH226" s="234"/>
      <c r="AI226" s="234"/>
      <c r="AJ226" s="234"/>
      <c r="AK226" s="234"/>
      <c r="AL226" s="258" t="str">
        <f t="shared" si="35"/>
        <v>нет</v>
      </c>
      <c r="AM226" s="258" t="str">
        <f t="shared" si="37"/>
        <v>нет</v>
      </c>
      <c r="AN226" s="258">
        <f t="shared" si="34"/>
        <v>0</v>
      </c>
      <c r="AO226" s="258" t="e">
        <f t="shared" si="36"/>
        <v>#VALUE!</v>
      </c>
    </row>
    <row r="227" spans="1:41">
      <c r="A227" s="261" t="e">
        <f t="shared" si="38"/>
        <v>#VALUE!</v>
      </c>
      <c r="B227" s="241">
        <v>224</v>
      </c>
      <c r="C227" s="242"/>
      <c r="D227" s="256" t="str">
        <f t="shared" si="31"/>
        <v/>
      </c>
      <c r="E227" s="234"/>
      <c r="F227" s="234"/>
      <c r="G227" s="242"/>
      <c r="H227" s="257" t="str">
        <f t="shared" si="32"/>
        <v/>
      </c>
      <c r="I227" s="234"/>
      <c r="J227" s="234"/>
      <c r="K227" s="234"/>
      <c r="L227" s="234"/>
      <c r="M227" s="308">
        <f t="shared" si="33"/>
        <v>0</v>
      </c>
      <c r="N227" s="234"/>
      <c r="O227" s="234"/>
      <c r="P227" s="234"/>
      <c r="Q227" s="234"/>
      <c r="R227" s="234"/>
      <c r="S227" s="234"/>
      <c r="T227" s="234"/>
      <c r="U227" s="234"/>
      <c r="V227" s="234"/>
      <c r="W227" s="234"/>
      <c r="X227" s="234"/>
      <c r="Y227" s="234"/>
      <c r="Z227" s="234"/>
      <c r="AA227" s="234"/>
      <c r="AB227" s="234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58" t="str">
        <f t="shared" si="35"/>
        <v>нет</v>
      </c>
      <c r="AM227" s="258" t="str">
        <f t="shared" si="37"/>
        <v>нет</v>
      </c>
      <c r="AN227" s="258">
        <f t="shared" si="34"/>
        <v>0</v>
      </c>
      <c r="AO227" s="258" t="e">
        <f t="shared" si="36"/>
        <v>#VALUE!</v>
      </c>
    </row>
    <row r="228" spans="1:41">
      <c r="A228" s="261" t="e">
        <f t="shared" si="38"/>
        <v>#VALUE!</v>
      </c>
      <c r="B228" s="241">
        <v>225</v>
      </c>
      <c r="C228" s="242"/>
      <c r="D228" s="256" t="str">
        <f t="shared" si="31"/>
        <v/>
      </c>
      <c r="E228" s="234"/>
      <c r="F228" s="234"/>
      <c r="G228" s="242"/>
      <c r="H228" s="257" t="str">
        <f t="shared" si="32"/>
        <v/>
      </c>
      <c r="I228" s="234"/>
      <c r="J228" s="234"/>
      <c r="K228" s="234"/>
      <c r="L228" s="234"/>
      <c r="M228" s="308">
        <f t="shared" si="33"/>
        <v>0</v>
      </c>
      <c r="N228" s="234"/>
      <c r="O228" s="234"/>
      <c r="P228" s="234"/>
      <c r="Q228" s="234"/>
      <c r="R228" s="234"/>
      <c r="S228" s="234"/>
      <c r="T228" s="234"/>
      <c r="U228" s="234"/>
      <c r="V228" s="234"/>
      <c r="W228" s="234"/>
      <c r="X228" s="234"/>
      <c r="Y228" s="234"/>
      <c r="Z228" s="234"/>
      <c r="AA228" s="234"/>
      <c r="AB228" s="234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58" t="str">
        <f t="shared" si="35"/>
        <v>нет</v>
      </c>
      <c r="AM228" s="258" t="str">
        <f t="shared" si="37"/>
        <v>нет</v>
      </c>
      <c r="AN228" s="258">
        <f t="shared" si="34"/>
        <v>0</v>
      </c>
      <c r="AO228" s="258" t="e">
        <f t="shared" si="36"/>
        <v>#VALUE!</v>
      </c>
    </row>
    <row r="229" spans="1:41">
      <c r="A229" s="261" t="e">
        <f t="shared" si="38"/>
        <v>#VALUE!</v>
      </c>
      <c r="B229" s="241">
        <v>226</v>
      </c>
      <c r="C229" s="242"/>
      <c r="D229" s="256" t="str">
        <f t="shared" si="31"/>
        <v/>
      </c>
      <c r="E229" s="234"/>
      <c r="F229" s="234"/>
      <c r="G229" s="242"/>
      <c r="H229" s="257" t="str">
        <f t="shared" si="32"/>
        <v/>
      </c>
      <c r="I229" s="234"/>
      <c r="J229" s="234"/>
      <c r="K229" s="234"/>
      <c r="L229" s="234"/>
      <c r="M229" s="308">
        <f t="shared" si="33"/>
        <v>0</v>
      </c>
      <c r="N229" s="234"/>
      <c r="O229" s="234"/>
      <c r="P229" s="234"/>
      <c r="Q229" s="234"/>
      <c r="R229" s="234"/>
      <c r="S229" s="234"/>
      <c r="T229" s="234"/>
      <c r="U229" s="234"/>
      <c r="V229" s="234"/>
      <c r="W229" s="234"/>
      <c r="X229" s="234"/>
      <c r="Y229" s="234"/>
      <c r="Z229" s="234"/>
      <c r="AA229" s="234"/>
      <c r="AB229" s="234"/>
      <c r="AC229" s="234"/>
      <c r="AD229" s="234"/>
      <c r="AE229" s="234"/>
      <c r="AF229" s="234"/>
      <c r="AG229" s="234"/>
      <c r="AH229" s="234"/>
      <c r="AI229" s="234"/>
      <c r="AJ229" s="234"/>
      <c r="AK229" s="234"/>
      <c r="AL229" s="258" t="str">
        <f t="shared" si="35"/>
        <v>нет</v>
      </c>
      <c r="AM229" s="258" t="str">
        <f t="shared" si="37"/>
        <v>нет</v>
      </c>
      <c r="AN229" s="258">
        <f t="shared" si="34"/>
        <v>0</v>
      </c>
      <c r="AO229" s="258" t="e">
        <f t="shared" si="36"/>
        <v>#VALUE!</v>
      </c>
    </row>
    <row r="230" spans="1:41">
      <c r="A230" s="261" t="e">
        <f t="shared" si="38"/>
        <v>#VALUE!</v>
      </c>
      <c r="B230" s="241">
        <v>227</v>
      </c>
      <c r="C230" s="242"/>
      <c r="D230" s="256" t="str">
        <f t="shared" si="31"/>
        <v/>
      </c>
      <c r="E230" s="234"/>
      <c r="F230" s="234"/>
      <c r="G230" s="242"/>
      <c r="H230" s="257" t="str">
        <f t="shared" si="32"/>
        <v/>
      </c>
      <c r="I230" s="234"/>
      <c r="J230" s="234"/>
      <c r="K230" s="234"/>
      <c r="L230" s="234"/>
      <c r="M230" s="308">
        <f t="shared" si="33"/>
        <v>0</v>
      </c>
      <c r="N230" s="234"/>
      <c r="O230" s="234"/>
      <c r="P230" s="234"/>
      <c r="Q230" s="234"/>
      <c r="R230" s="234"/>
      <c r="S230" s="234"/>
      <c r="T230" s="234"/>
      <c r="U230" s="234"/>
      <c r="V230" s="234"/>
      <c r="W230" s="234"/>
      <c r="X230" s="234"/>
      <c r="Y230" s="234"/>
      <c r="Z230" s="234"/>
      <c r="AA230" s="234"/>
      <c r="AB230" s="234"/>
      <c r="AC230" s="234"/>
      <c r="AD230" s="234"/>
      <c r="AE230" s="234"/>
      <c r="AF230" s="234"/>
      <c r="AG230" s="234"/>
      <c r="AH230" s="234"/>
      <c r="AI230" s="234"/>
      <c r="AJ230" s="234"/>
      <c r="AK230" s="234"/>
      <c r="AL230" s="258" t="str">
        <f t="shared" si="35"/>
        <v>нет</v>
      </c>
      <c r="AM230" s="258" t="str">
        <f t="shared" si="37"/>
        <v>нет</v>
      </c>
      <c r="AN230" s="258">
        <f t="shared" si="34"/>
        <v>0</v>
      </c>
      <c r="AO230" s="258" t="e">
        <f t="shared" si="36"/>
        <v>#VALUE!</v>
      </c>
    </row>
    <row r="231" spans="1:41">
      <c r="A231" s="261" t="e">
        <f t="shared" si="38"/>
        <v>#VALUE!</v>
      </c>
      <c r="B231" s="241">
        <v>228</v>
      </c>
      <c r="C231" s="242"/>
      <c r="D231" s="256" t="str">
        <f t="shared" si="31"/>
        <v/>
      </c>
      <c r="E231" s="234"/>
      <c r="F231" s="234"/>
      <c r="G231" s="242"/>
      <c r="H231" s="257" t="str">
        <f t="shared" si="32"/>
        <v/>
      </c>
      <c r="I231" s="234"/>
      <c r="J231" s="234"/>
      <c r="K231" s="234"/>
      <c r="L231" s="234"/>
      <c r="M231" s="308">
        <f t="shared" si="33"/>
        <v>0</v>
      </c>
      <c r="N231" s="234"/>
      <c r="O231" s="234"/>
      <c r="P231" s="234"/>
      <c r="Q231" s="234"/>
      <c r="R231" s="234"/>
      <c r="S231" s="234"/>
      <c r="T231" s="234"/>
      <c r="U231" s="234"/>
      <c r="V231" s="234"/>
      <c r="W231" s="234"/>
      <c r="X231" s="234"/>
      <c r="Y231" s="234"/>
      <c r="Z231" s="234"/>
      <c r="AA231" s="234"/>
      <c r="AB231" s="234"/>
      <c r="AC231" s="234"/>
      <c r="AD231" s="234"/>
      <c r="AE231" s="234"/>
      <c r="AF231" s="234"/>
      <c r="AG231" s="234"/>
      <c r="AH231" s="234"/>
      <c r="AI231" s="234"/>
      <c r="AJ231" s="234"/>
      <c r="AK231" s="234"/>
      <c r="AL231" s="258" t="str">
        <f t="shared" si="35"/>
        <v>нет</v>
      </c>
      <c r="AM231" s="258" t="str">
        <f t="shared" si="37"/>
        <v>нет</v>
      </c>
      <c r="AN231" s="258">
        <f t="shared" si="34"/>
        <v>0</v>
      </c>
      <c r="AO231" s="258" t="e">
        <f t="shared" si="36"/>
        <v>#VALUE!</v>
      </c>
    </row>
    <row r="232" spans="1:41">
      <c r="A232" s="261" t="e">
        <f t="shared" si="38"/>
        <v>#VALUE!</v>
      </c>
      <c r="B232" s="241">
        <v>229</v>
      </c>
      <c r="C232" s="242"/>
      <c r="D232" s="256" t="str">
        <f t="shared" si="31"/>
        <v/>
      </c>
      <c r="E232" s="234"/>
      <c r="F232" s="234"/>
      <c r="G232" s="242"/>
      <c r="H232" s="257" t="str">
        <f t="shared" si="32"/>
        <v/>
      </c>
      <c r="I232" s="234"/>
      <c r="J232" s="234"/>
      <c r="K232" s="234"/>
      <c r="L232" s="234"/>
      <c r="M232" s="308">
        <f t="shared" si="33"/>
        <v>0</v>
      </c>
      <c r="N232" s="234"/>
      <c r="O232" s="234"/>
      <c r="P232" s="234"/>
      <c r="Q232" s="234"/>
      <c r="R232" s="234"/>
      <c r="S232" s="234"/>
      <c r="T232" s="234"/>
      <c r="U232" s="234"/>
      <c r="V232" s="234"/>
      <c r="W232" s="234"/>
      <c r="X232" s="234"/>
      <c r="Y232" s="234"/>
      <c r="Z232" s="234"/>
      <c r="AA232" s="234"/>
      <c r="AB232" s="234"/>
      <c r="AC232" s="234"/>
      <c r="AD232" s="234"/>
      <c r="AE232" s="234"/>
      <c r="AF232" s="234"/>
      <c r="AG232" s="234"/>
      <c r="AH232" s="234"/>
      <c r="AI232" s="234"/>
      <c r="AJ232" s="234"/>
      <c r="AK232" s="234"/>
      <c r="AL232" s="258" t="str">
        <f t="shared" si="35"/>
        <v>нет</v>
      </c>
      <c r="AM232" s="258" t="str">
        <f t="shared" si="37"/>
        <v>нет</v>
      </c>
      <c r="AN232" s="258">
        <f t="shared" si="34"/>
        <v>0</v>
      </c>
      <c r="AO232" s="258" t="e">
        <f t="shared" si="36"/>
        <v>#VALUE!</v>
      </c>
    </row>
    <row r="233" spans="1:41">
      <c r="A233" s="261" t="e">
        <f t="shared" si="38"/>
        <v>#VALUE!</v>
      </c>
      <c r="B233" s="241">
        <v>230</v>
      </c>
      <c r="C233" s="242"/>
      <c r="D233" s="256" t="str">
        <f t="shared" si="31"/>
        <v/>
      </c>
      <c r="E233" s="234"/>
      <c r="F233" s="234"/>
      <c r="G233" s="242"/>
      <c r="H233" s="257" t="str">
        <f t="shared" si="32"/>
        <v/>
      </c>
      <c r="I233" s="234"/>
      <c r="J233" s="234"/>
      <c r="K233" s="234"/>
      <c r="L233" s="234"/>
      <c r="M233" s="308">
        <f t="shared" si="33"/>
        <v>0</v>
      </c>
      <c r="N233" s="234"/>
      <c r="O233" s="234"/>
      <c r="P233" s="234"/>
      <c r="Q233" s="234"/>
      <c r="R233" s="234"/>
      <c r="S233" s="234"/>
      <c r="T233" s="234"/>
      <c r="U233" s="234"/>
      <c r="V233" s="234"/>
      <c r="W233" s="234"/>
      <c r="X233" s="234"/>
      <c r="Y233" s="234"/>
      <c r="Z233" s="234"/>
      <c r="AA233" s="234"/>
      <c r="AB233" s="234"/>
      <c r="AC233" s="234"/>
      <c r="AD233" s="234"/>
      <c r="AE233" s="234"/>
      <c r="AF233" s="234"/>
      <c r="AG233" s="234"/>
      <c r="AH233" s="234"/>
      <c r="AI233" s="234"/>
      <c r="AJ233" s="234"/>
      <c r="AK233" s="234"/>
      <c r="AL233" s="258" t="str">
        <f t="shared" si="35"/>
        <v>нет</v>
      </c>
      <c r="AM233" s="258" t="str">
        <f t="shared" si="37"/>
        <v>нет</v>
      </c>
      <c r="AN233" s="258">
        <f t="shared" si="34"/>
        <v>0</v>
      </c>
      <c r="AO233" s="258" t="e">
        <f t="shared" si="36"/>
        <v>#VALUE!</v>
      </c>
    </row>
    <row r="234" spans="1:41">
      <c r="A234" s="261" t="e">
        <f t="shared" si="38"/>
        <v>#VALUE!</v>
      </c>
      <c r="B234" s="241">
        <v>231</v>
      </c>
      <c r="C234" s="242"/>
      <c r="D234" s="256" t="str">
        <f t="shared" si="31"/>
        <v/>
      </c>
      <c r="E234" s="234"/>
      <c r="F234" s="234"/>
      <c r="G234" s="242"/>
      <c r="H234" s="257" t="str">
        <f t="shared" si="32"/>
        <v/>
      </c>
      <c r="I234" s="234"/>
      <c r="J234" s="234"/>
      <c r="K234" s="234"/>
      <c r="L234" s="234"/>
      <c r="M234" s="308">
        <f t="shared" si="33"/>
        <v>0</v>
      </c>
      <c r="N234" s="234"/>
      <c r="O234" s="234"/>
      <c r="P234" s="234"/>
      <c r="Q234" s="234"/>
      <c r="R234" s="234"/>
      <c r="S234" s="234"/>
      <c r="T234" s="234"/>
      <c r="U234" s="234"/>
      <c r="V234" s="234"/>
      <c r="W234" s="234"/>
      <c r="X234" s="234"/>
      <c r="Y234" s="234"/>
      <c r="Z234" s="234"/>
      <c r="AA234" s="234"/>
      <c r="AB234" s="234"/>
      <c r="AC234" s="234"/>
      <c r="AD234" s="234"/>
      <c r="AE234" s="234"/>
      <c r="AF234" s="234"/>
      <c r="AG234" s="234"/>
      <c r="AH234" s="234"/>
      <c r="AI234" s="234"/>
      <c r="AJ234" s="234"/>
      <c r="AK234" s="234"/>
      <c r="AL234" s="258" t="str">
        <f t="shared" si="35"/>
        <v>нет</v>
      </c>
      <c r="AM234" s="258" t="str">
        <f t="shared" si="37"/>
        <v>нет</v>
      </c>
      <c r="AN234" s="258">
        <f t="shared" si="34"/>
        <v>0</v>
      </c>
      <c r="AO234" s="258" t="e">
        <f t="shared" si="36"/>
        <v>#VALUE!</v>
      </c>
    </row>
    <row r="235" spans="1:41">
      <c r="A235" s="261" t="e">
        <f t="shared" si="38"/>
        <v>#VALUE!</v>
      </c>
      <c r="B235" s="241">
        <v>232</v>
      </c>
      <c r="C235" s="242"/>
      <c r="D235" s="256" t="str">
        <f t="shared" si="31"/>
        <v/>
      </c>
      <c r="E235" s="234"/>
      <c r="F235" s="234"/>
      <c r="G235" s="242"/>
      <c r="H235" s="257" t="str">
        <f t="shared" si="32"/>
        <v/>
      </c>
      <c r="I235" s="234"/>
      <c r="J235" s="234"/>
      <c r="K235" s="234"/>
      <c r="L235" s="234"/>
      <c r="M235" s="308">
        <f t="shared" si="33"/>
        <v>0</v>
      </c>
      <c r="N235" s="234"/>
      <c r="O235" s="234"/>
      <c r="P235" s="234"/>
      <c r="Q235" s="234"/>
      <c r="R235" s="234"/>
      <c r="S235" s="234"/>
      <c r="T235" s="234"/>
      <c r="U235" s="234"/>
      <c r="V235" s="234"/>
      <c r="W235" s="234"/>
      <c r="X235" s="234"/>
      <c r="Y235" s="234"/>
      <c r="Z235" s="234"/>
      <c r="AA235" s="234"/>
      <c r="AB235" s="234"/>
      <c r="AC235" s="234"/>
      <c r="AD235" s="234"/>
      <c r="AE235" s="234"/>
      <c r="AF235" s="234"/>
      <c r="AG235" s="234"/>
      <c r="AH235" s="234"/>
      <c r="AI235" s="234"/>
      <c r="AJ235" s="234"/>
      <c r="AK235" s="234"/>
      <c r="AL235" s="258" t="str">
        <f t="shared" si="35"/>
        <v>нет</v>
      </c>
      <c r="AM235" s="258" t="str">
        <f t="shared" si="37"/>
        <v>нет</v>
      </c>
      <c r="AN235" s="258">
        <f t="shared" si="34"/>
        <v>0</v>
      </c>
      <c r="AO235" s="258" t="e">
        <f t="shared" si="36"/>
        <v>#VALUE!</v>
      </c>
    </row>
    <row r="236" spans="1:41">
      <c r="A236" s="261" t="e">
        <f t="shared" si="38"/>
        <v>#VALUE!</v>
      </c>
      <c r="B236" s="241">
        <v>233</v>
      </c>
      <c r="C236" s="242"/>
      <c r="D236" s="256" t="str">
        <f t="shared" si="31"/>
        <v/>
      </c>
      <c r="E236" s="234"/>
      <c r="F236" s="234"/>
      <c r="G236" s="242"/>
      <c r="H236" s="257" t="str">
        <f t="shared" si="32"/>
        <v/>
      </c>
      <c r="I236" s="234"/>
      <c r="J236" s="234"/>
      <c r="K236" s="234"/>
      <c r="L236" s="234"/>
      <c r="M236" s="308">
        <f t="shared" si="33"/>
        <v>0</v>
      </c>
      <c r="N236" s="234"/>
      <c r="O236" s="234"/>
      <c r="P236" s="234"/>
      <c r="Q236" s="234"/>
      <c r="R236" s="234"/>
      <c r="S236" s="234"/>
      <c r="T236" s="234"/>
      <c r="U236" s="234"/>
      <c r="V236" s="234"/>
      <c r="W236" s="234"/>
      <c r="X236" s="234"/>
      <c r="Y236" s="234"/>
      <c r="Z236" s="234"/>
      <c r="AA236" s="234"/>
      <c r="AB236" s="234"/>
      <c r="AC236" s="234"/>
      <c r="AD236" s="234"/>
      <c r="AE236" s="234"/>
      <c r="AF236" s="234"/>
      <c r="AG236" s="234"/>
      <c r="AH236" s="234"/>
      <c r="AI236" s="234"/>
      <c r="AJ236" s="234"/>
      <c r="AK236" s="234"/>
      <c r="AL236" s="258" t="str">
        <f t="shared" si="35"/>
        <v>нет</v>
      </c>
      <c r="AM236" s="258" t="str">
        <f t="shared" si="37"/>
        <v>нет</v>
      </c>
      <c r="AN236" s="258">
        <f t="shared" si="34"/>
        <v>0</v>
      </c>
      <c r="AO236" s="258" t="e">
        <f t="shared" si="36"/>
        <v>#VALUE!</v>
      </c>
    </row>
    <row r="237" spans="1:41">
      <c r="A237" s="261" t="e">
        <f t="shared" si="38"/>
        <v>#VALUE!</v>
      </c>
      <c r="B237" s="241">
        <v>234</v>
      </c>
      <c r="C237" s="242"/>
      <c r="D237" s="256" t="str">
        <f t="shared" si="31"/>
        <v/>
      </c>
      <c r="E237" s="234"/>
      <c r="F237" s="234"/>
      <c r="G237" s="242"/>
      <c r="H237" s="257" t="str">
        <f t="shared" si="32"/>
        <v/>
      </c>
      <c r="I237" s="234"/>
      <c r="J237" s="234"/>
      <c r="K237" s="234"/>
      <c r="L237" s="234"/>
      <c r="M237" s="308">
        <f t="shared" si="33"/>
        <v>0</v>
      </c>
      <c r="N237" s="234"/>
      <c r="O237" s="234"/>
      <c r="P237" s="234"/>
      <c r="Q237" s="234"/>
      <c r="R237" s="234"/>
      <c r="S237" s="234"/>
      <c r="T237" s="234"/>
      <c r="U237" s="234"/>
      <c r="V237" s="234"/>
      <c r="W237" s="234"/>
      <c r="X237" s="234"/>
      <c r="Y237" s="234"/>
      <c r="Z237" s="234"/>
      <c r="AA237" s="234"/>
      <c r="AB237" s="234"/>
      <c r="AC237" s="234"/>
      <c r="AD237" s="234"/>
      <c r="AE237" s="234"/>
      <c r="AF237" s="234"/>
      <c r="AG237" s="234"/>
      <c r="AH237" s="234"/>
      <c r="AI237" s="234"/>
      <c r="AJ237" s="234"/>
      <c r="AK237" s="234"/>
      <c r="AL237" s="258" t="str">
        <f t="shared" si="35"/>
        <v>нет</v>
      </c>
      <c r="AM237" s="258" t="str">
        <f t="shared" si="37"/>
        <v>нет</v>
      </c>
      <c r="AN237" s="258">
        <f t="shared" si="34"/>
        <v>0</v>
      </c>
      <c r="AO237" s="258" t="e">
        <f t="shared" si="36"/>
        <v>#VALUE!</v>
      </c>
    </row>
    <row r="238" spans="1:41">
      <c r="A238" s="261" t="e">
        <f t="shared" si="38"/>
        <v>#VALUE!</v>
      </c>
      <c r="B238" s="241">
        <v>235</v>
      </c>
      <c r="C238" s="242"/>
      <c r="D238" s="256" t="str">
        <f t="shared" si="31"/>
        <v/>
      </c>
      <c r="E238" s="234"/>
      <c r="F238" s="234"/>
      <c r="G238" s="242"/>
      <c r="H238" s="257" t="str">
        <f t="shared" si="32"/>
        <v/>
      </c>
      <c r="I238" s="234"/>
      <c r="J238" s="234"/>
      <c r="K238" s="234"/>
      <c r="L238" s="234"/>
      <c r="M238" s="308">
        <f t="shared" si="33"/>
        <v>0</v>
      </c>
      <c r="N238" s="234"/>
      <c r="O238" s="234"/>
      <c r="P238" s="234"/>
      <c r="Q238" s="234"/>
      <c r="R238" s="234"/>
      <c r="S238" s="234"/>
      <c r="T238" s="234"/>
      <c r="U238" s="234"/>
      <c r="V238" s="234"/>
      <c r="W238" s="234"/>
      <c r="X238" s="234"/>
      <c r="Y238" s="234"/>
      <c r="Z238" s="234"/>
      <c r="AA238" s="234"/>
      <c r="AB238" s="234"/>
      <c r="AC238" s="234"/>
      <c r="AD238" s="234"/>
      <c r="AE238" s="234"/>
      <c r="AF238" s="234"/>
      <c r="AG238" s="234"/>
      <c r="AH238" s="234"/>
      <c r="AI238" s="234"/>
      <c r="AJ238" s="234"/>
      <c r="AK238" s="234"/>
      <c r="AL238" s="258" t="str">
        <f t="shared" si="35"/>
        <v>нет</v>
      </c>
      <c r="AM238" s="258" t="str">
        <f t="shared" si="37"/>
        <v>нет</v>
      </c>
      <c r="AN238" s="258">
        <f t="shared" si="34"/>
        <v>0</v>
      </c>
      <c r="AO238" s="258" t="e">
        <f t="shared" si="36"/>
        <v>#VALUE!</v>
      </c>
    </row>
    <row r="239" spans="1:41">
      <c r="A239" s="261" t="e">
        <f t="shared" si="38"/>
        <v>#VALUE!</v>
      </c>
      <c r="B239" s="241">
        <v>236</v>
      </c>
      <c r="C239" s="242"/>
      <c r="D239" s="256" t="str">
        <f t="shared" si="31"/>
        <v/>
      </c>
      <c r="E239" s="234"/>
      <c r="F239" s="234"/>
      <c r="G239" s="242"/>
      <c r="H239" s="257" t="str">
        <f t="shared" si="32"/>
        <v/>
      </c>
      <c r="I239" s="234"/>
      <c r="J239" s="234"/>
      <c r="K239" s="234"/>
      <c r="L239" s="234"/>
      <c r="M239" s="308">
        <f t="shared" si="33"/>
        <v>0</v>
      </c>
      <c r="N239" s="234"/>
      <c r="O239" s="234"/>
      <c r="P239" s="234"/>
      <c r="Q239" s="234"/>
      <c r="R239" s="234"/>
      <c r="S239" s="234"/>
      <c r="T239" s="234"/>
      <c r="U239" s="234"/>
      <c r="V239" s="234"/>
      <c r="W239" s="234"/>
      <c r="X239" s="234"/>
      <c r="Y239" s="234"/>
      <c r="Z239" s="234"/>
      <c r="AA239" s="234"/>
      <c r="AB239" s="234"/>
      <c r="AC239" s="234"/>
      <c r="AD239" s="234"/>
      <c r="AE239" s="234"/>
      <c r="AF239" s="234"/>
      <c r="AG239" s="234"/>
      <c r="AH239" s="234"/>
      <c r="AI239" s="234"/>
      <c r="AJ239" s="234"/>
      <c r="AK239" s="234"/>
      <c r="AL239" s="258" t="str">
        <f t="shared" si="35"/>
        <v>нет</v>
      </c>
      <c r="AM239" s="258" t="str">
        <f t="shared" si="37"/>
        <v>нет</v>
      </c>
      <c r="AN239" s="258">
        <f t="shared" si="34"/>
        <v>0</v>
      </c>
      <c r="AO239" s="258" t="e">
        <f t="shared" si="36"/>
        <v>#VALUE!</v>
      </c>
    </row>
    <row r="240" spans="1:41">
      <c r="A240" s="261" t="e">
        <f t="shared" si="38"/>
        <v>#VALUE!</v>
      </c>
      <c r="B240" s="241">
        <v>237</v>
      </c>
      <c r="C240" s="242"/>
      <c r="D240" s="256" t="str">
        <f t="shared" si="31"/>
        <v/>
      </c>
      <c r="E240" s="234"/>
      <c r="F240" s="234"/>
      <c r="G240" s="242"/>
      <c r="H240" s="257" t="str">
        <f t="shared" si="32"/>
        <v/>
      </c>
      <c r="I240" s="234"/>
      <c r="J240" s="234"/>
      <c r="K240" s="234"/>
      <c r="L240" s="234"/>
      <c r="M240" s="308">
        <f t="shared" si="33"/>
        <v>0</v>
      </c>
      <c r="N240" s="234"/>
      <c r="O240" s="234"/>
      <c r="P240" s="234"/>
      <c r="Q240" s="234"/>
      <c r="R240" s="234"/>
      <c r="S240" s="234"/>
      <c r="T240" s="234"/>
      <c r="U240" s="234"/>
      <c r="V240" s="234"/>
      <c r="W240" s="234"/>
      <c r="X240" s="234"/>
      <c r="Y240" s="234"/>
      <c r="Z240" s="234"/>
      <c r="AA240" s="234"/>
      <c r="AB240" s="234"/>
      <c r="AC240" s="234"/>
      <c r="AD240" s="234"/>
      <c r="AE240" s="234"/>
      <c r="AF240" s="234"/>
      <c r="AG240" s="234"/>
      <c r="AH240" s="234"/>
      <c r="AI240" s="234"/>
      <c r="AJ240" s="234"/>
      <c r="AK240" s="234"/>
      <c r="AL240" s="258" t="str">
        <f t="shared" si="35"/>
        <v>нет</v>
      </c>
      <c r="AM240" s="258" t="str">
        <f t="shared" si="37"/>
        <v>нет</v>
      </c>
      <c r="AN240" s="258">
        <f t="shared" si="34"/>
        <v>0</v>
      </c>
      <c r="AO240" s="258" t="e">
        <f t="shared" si="36"/>
        <v>#VALUE!</v>
      </c>
    </row>
    <row r="241" spans="1:41">
      <c r="A241" s="261" t="e">
        <f t="shared" si="38"/>
        <v>#VALUE!</v>
      </c>
      <c r="B241" s="241">
        <v>238</v>
      </c>
      <c r="C241" s="242"/>
      <c r="D241" s="256" t="str">
        <f t="shared" si="31"/>
        <v/>
      </c>
      <c r="E241" s="234"/>
      <c r="F241" s="234"/>
      <c r="G241" s="242"/>
      <c r="H241" s="257" t="str">
        <f t="shared" si="32"/>
        <v/>
      </c>
      <c r="I241" s="234"/>
      <c r="J241" s="234"/>
      <c r="K241" s="234"/>
      <c r="L241" s="234"/>
      <c r="M241" s="308">
        <f t="shared" si="33"/>
        <v>0</v>
      </c>
      <c r="N241" s="234"/>
      <c r="O241" s="234"/>
      <c r="P241" s="234"/>
      <c r="Q241" s="234"/>
      <c r="R241" s="234"/>
      <c r="S241" s="234"/>
      <c r="T241" s="234"/>
      <c r="U241" s="234"/>
      <c r="V241" s="234"/>
      <c r="W241" s="234"/>
      <c r="X241" s="234"/>
      <c r="Y241" s="234"/>
      <c r="Z241" s="234"/>
      <c r="AA241" s="234"/>
      <c r="AB241" s="234"/>
      <c r="AC241" s="234"/>
      <c r="AD241" s="234"/>
      <c r="AE241" s="234"/>
      <c r="AF241" s="234"/>
      <c r="AG241" s="234"/>
      <c r="AH241" s="234"/>
      <c r="AI241" s="234"/>
      <c r="AJ241" s="234"/>
      <c r="AK241" s="234"/>
      <c r="AL241" s="258" t="str">
        <f t="shared" si="35"/>
        <v>нет</v>
      </c>
      <c r="AM241" s="258" t="str">
        <f t="shared" si="37"/>
        <v>нет</v>
      </c>
      <c r="AN241" s="258">
        <f t="shared" si="34"/>
        <v>0</v>
      </c>
      <c r="AO241" s="258" t="e">
        <f t="shared" si="36"/>
        <v>#VALUE!</v>
      </c>
    </row>
    <row r="242" spans="1:41">
      <c r="A242" s="261" t="e">
        <f t="shared" si="38"/>
        <v>#VALUE!</v>
      </c>
      <c r="B242" s="241">
        <v>239</v>
      </c>
      <c r="C242" s="242"/>
      <c r="D242" s="256" t="str">
        <f t="shared" si="31"/>
        <v/>
      </c>
      <c r="E242" s="234"/>
      <c r="F242" s="234"/>
      <c r="G242" s="242"/>
      <c r="H242" s="257" t="str">
        <f t="shared" si="32"/>
        <v/>
      </c>
      <c r="I242" s="234"/>
      <c r="J242" s="234"/>
      <c r="K242" s="234"/>
      <c r="L242" s="234"/>
      <c r="M242" s="308">
        <f t="shared" si="33"/>
        <v>0</v>
      </c>
      <c r="N242" s="234"/>
      <c r="O242" s="234"/>
      <c r="P242" s="234"/>
      <c r="Q242" s="234"/>
      <c r="R242" s="234"/>
      <c r="S242" s="234"/>
      <c r="T242" s="234"/>
      <c r="U242" s="234"/>
      <c r="V242" s="234"/>
      <c r="W242" s="234"/>
      <c r="X242" s="234"/>
      <c r="Y242" s="234"/>
      <c r="Z242" s="234"/>
      <c r="AA242" s="234"/>
      <c r="AB242" s="234"/>
      <c r="AC242" s="234"/>
      <c r="AD242" s="234"/>
      <c r="AE242" s="234"/>
      <c r="AF242" s="234"/>
      <c r="AG242" s="234"/>
      <c r="AH242" s="234"/>
      <c r="AI242" s="234"/>
      <c r="AJ242" s="234"/>
      <c r="AK242" s="234"/>
      <c r="AL242" s="258" t="str">
        <f t="shared" si="35"/>
        <v>нет</v>
      </c>
      <c r="AM242" s="258" t="str">
        <f t="shared" si="37"/>
        <v>нет</v>
      </c>
      <c r="AN242" s="258">
        <f t="shared" si="34"/>
        <v>0</v>
      </c>
      <c r="AO242" s="258" t="e">
        <f t="shared" si="36"/>
        <v>#VALUE!</v>
      </c>
    </row>
    <row r="243" spans="1:41">
      <c r="A243" s="261" t="e">
        <f t="shared" si="38"/>
        <v>#VALUE!</v>
      </c>
      <c r="B243" s="241">
        <v>240</v>
      </c>
      <c r="C243" s="242"/>
      <c r="D243" s="256" t="str">
        <f t="shared" si="31"/>
        <v/>
      </c>
      <c r="E243" s="234"/>
      <c r="F243" s="234"/>
      <c r="G243" s="242"/>
      <c r="H243" s="257" t="str">
        <f t="shared" si="32"/>
        <v/>
      </c>
      <c r="I243" s="234"/>
      <c r="J243" s="234"/>
      <c r="K243" s="234"/>
      <c r="L243" s="234"/>
      <c r="M243" s="308">
        <f t="shared" si="33"/>
        <v>0</v>
      </c>
      <c r="N243" s="234"/>
      <c r="O243" s="234"/>
      <c r="P243" s="234"/>
      <c r="Q243" s="234"/>
      <c r="R243" s="234"/>
      <c r="S243" s="234"/>
      <c r="T243" s="234"/>
      <c r="U243" s="234"/>
      <c r="V243" s="234"/>
      <c r="W243" s="234"/>
      <c r="X243" s="234"/>
      <c r="Y243" s="234"/>
      <c r="Z243" s="234"/>
      <c r="AA243" s="234"/>
      <c r="AB243" s="234"/>
      <c r="AC243" s="234"/>
      <c r="AD243" s="234"/>
      <c r="AE243" s="234"/>
      <c r="AF243" s="234"/>
      <c r="AG243" s="234"/>
      <c r="AH243" s="234"/>
      <c r="AI243" s="234"/>
      <c r="AJ243" s="234"/>
      <c r="AK243" s="234"/>
      <c r="AL243" s="258" t="str">
        <f t="shared" si="35"/>
        <v>нет</v>
      </c>
      <c r="AM243" s="258" t="str">
        <f t="shared" si="37"/>
        <v>нет</v>
      </c>
      <c r="AN243" s="258">
        <f t="shared" si="34"/>
        <v>0</v>
      </c>
      <c r="AO243" s="258" t="e">
        <f t="shared" si="36"/>
        <v>#VALUE!</v>
      </c>
    </row>
    <row r="244" spans="1:41">
      <c r="A244" s="261" t="e">
        <f t="shared" si="38"/>
        <v>#VALUE!</v>
      </c>
      <c r="B244" s="241">
        <v>241</v>
      </c>
      <c r="C244" s="242"/>
      <c r="D244" s="256" t="str">
        <f t="shared" si="31"/>
        <v/>
      </c>
      <c r="E244" s="234"/>
      <c r="F244" s="234"/>
      <c r="G244" s="242"/>
      <c r="H244" s="257" t="str">
        <f t="shared" si="32"/>
        <v/>
      </c>
      <c r="I244" s="234"/>
      <c r="J244" s="234"/>
      <c r="K244" s="234"/>
      <c r="L244" s="234"/>
      <c r="M244" s="308">
        <f t="shared" si="33"/>
        <v>0</v>
      </c>
      <c r="N244" s="234"/>
      <c r="O244" s="234"/>
      <c r="P244" s="234"/>
      <c r="Q244" s="234"/>
      <c r="R244" s="234"/>
      <c r="S244" s="234"/>
      <c r="T244" s="234"/>
      <c r="U244" s="234"/>
      <c r="V244" s="234"/>
      <c r="W244" s="234"/>
      <c r="X244" s="234"/>
      <c r="Y244" s="234"/>
      <c r="Z244" s="234"/>
      <c r="AA244" s="234"/>
      <c r="AB244" s="234"/>
      <c r="AC244" s="234"/>
      <c r="AD244" s="234"/>
      <c r="AE244" s="234"/>
      <c r="AF244" s="234"/>
      <c r="AG244" s="234"/>
      <c r="AH244" s="234"/>
      <c r="AI244" s="234"/>
      <c r="AJ244" s="234"/>
      <c r="AK244" s="234"/>
      <c r="AL244" s="258" t="str">
        <f t="shared" si="35"/>
        <v>нет</v>
      </c>
      <c r="AM244" s="258" t="str">
        <f t="shared" si="37"/>
        <v>нет</v>
      </c>
      <c r="AN244" s="258">
        <f t="shared" si="34"/>
        <v>0</v>
      </c>
      <c r="AO244" s="258" t="e">
        <f t="shared" si="36"/>
        <v>#VALUE!</v>
      </c>
    </row>
    <row r="245" spans="1:41">
      <c r="A245" s="261" t="e">
        <f t="shared" si="38"/>
        <v>#VALUE!</v>
      </c>
      <c r="B245" s="241">
        <v>242</v>
      </c>
      <c r="C245" s="242"/>
      <c r="D245" s="256" t="str">
        <f t="shared" si="31"/>
        <v/>
      </c>
      <c r="E245" s="234"/>
      <c r="F245" s="234"/>
      <c r="G245" s="242"/>
      <c r="H245" s="257" t="str">
        <f t="shared" si="32"/>
        <v/>
      </c>
      <c r="I245" s="234"/>
      <c r="J245" s="234"/>
      <c r="K245" s="234"/>
      <c r="L245" s="234"/>
      <c r="M245" s="308">
        <f t="shared" si="33"/>
        <v>0</v>
      </c>
      <c r="N245" s="234"/>
      <c r="O245" s="234"/>
      <c r="P245" s="234"/>
      <c r="Q245" s="234"/>
      <c r="R245" s="234"/>
      <c r="S245" s="234"/>
      <c r="T245" s="234"/>
      <c r="U245" s="234"/>
      <c r="V245" s="234"/>
      <c r="W245" s="234"/>
      <c r="X245" s="234"/>
      <c r="Y245" s="234"/>
      <c r="Z245" s="234"/>
      <c r="AA245" s="234"/>
      <c r="AB245" s="234"/>
      <c r="AC245" s="234"/>
      <c r="AD245" s="234"/>
      <c r="AE245" s="234"/>
      <c r="AF245" s="234"/>
      <c r="AG245" s="234"/>
      <c r="AH245" s="234"/>
      <c r="AI245" s="234"/>
      <c r="AJ245" s="234"/>
      <c r="AK245" s="234"/>
      <c r="AL245" s="258" t="str">
        <f t="shared" si="35"/>
        <v>нет</v>
      </c>
      <c r="AM245" s="258" t="str">
        <f t="shared" si="37"/>
        <v>нет</v>
      </c>
      <c r="AN245" s="258">
        <f t="shared" si="34"/>
        <v>0</v>
      </c>
      <c r="AO245" s="258" t="e">
        <f t="shared" si="36"/>
        <v>#VALUE!</v>
      </c>
    </row>
    <row r="246" spans="1:41">
      <c r="A246" s="261" t="e">
        <f t="shared" si="38"/>
        <v>#VALUE!</v>
      </c>
      <c r="B246" s="241">
        <v>243</v>
      </c>
      <c r="C246" s="242"/>
      <c r="D246" s="256" t="str">
        <f t="shared" si="31"/>
        <v/>
      </c>
      <c r="E246" s="234"/>
      <c r="F246" s="234"/>
      <c r="G246" s="242"/>
      <c r="H246" s="257" t="str">
        <f t="shared" si="32"/>
        <v/>
      </c>
      <c r="I246" s="234"/>
      <c r="J246" s="234"/>
      <c r="K246" s="234"/>
      <c r="L246" s="234"/>
      <c r="M246" s="308">
        <f t="shared" si="33"/>
        <v>0</v>
      </c>
      <c r="N246" s="234"/>
      <c r="O246" s="234"/>
      <c r="P246" s="234"/>
      <c r="Q246" s="234"/>
      <c r="R246" s="234"/>
      <c r="S246" s="234"/>
      <c r="T246" s="234"/>
      <c r="U246" s="234"/>
      <c r="V246" s="234"/>
      <c r="W246" s="234"/>
      <c r="X246" s="234"/>
      <c r="Y246" s="234"/>
      <c r="Z246" s="234"/>
      <c r="AA246" s="234"/>
      <c r="AB246" s="234"/>
      <c r="AC246" s="234"/>
      <c r="AD246" s="234"/>
      <c r="AE246" s="234"/>
      <c r="AF246" s="234"/>
      <c r="AG246" s="234"/>
      <c r="AH246" s="234"/>
      <c r="AI246" s="234"/>
      <c r="AJ246" s="234"/>
      <c r="AK246" s="234"/>
      <c r="AL246" s="258" t="str">
        <f t="shared" si="35"/>
        <v>нет</v>
      </c>
      <c r="AM246" s="258" t="str">
        <f t="shared" si="37"/>
        <v>нет</v>
      </c>
      <c r="AN246" s="258">
        <f t="shared" si="34"/>
        <v>0</v>
      </c>
      <c r="AO246" s="258" t="e">
        <f t="shared" si="36"/>
        <v>#VALUE!</v>
      </c>
    </row>
    <row r="247" spans="1:41">
      <c r="A247" s="261" t="e">
        <f t="shared" si="38"/>
        <v>#VALUE!</v>
      </c>
      <c r="B247" s="241">
        <v>244</v>
      </c>
      <c r="C247" s="242"/>
      <c r="D247" s="256" t="str">
        <f t="shared" si="31"/>
        <v/>
      </c>
      <c r="E247" s="234"/>
      <c r="F247" s="234"/>
      <c r="G247" s="242"/>
      <c r="H247" s="257" t="str">
        <f t="shared" si="32"/>
        <v/>
      </c>
      <c r="I247" s="234"/>
      <c r="J247" s="234"/>
      <c r="K247" s="234"/>
      <c r="L247" s="234"/>
      <c r="M247" s="308">
        <f t="shared" si="33"/>
        <v>0</v>
      </c>
      <c r="N247" s="234"/>
      <c r="O247" s="234"/>
      <c r="P247" s="234"/>
      <c r="Q247" s="234"/>
      <c r="R247" s="234"/>
      <c r="S247" s="234"/>
      <c r="T247" s="234"/>
      <c r="U247" s="234"/>
      <c r="V247" s="234"/>
      <c r="W247" s="234"/>
      <c r="X247" s="234"/>
      <c r="Y247" s="234"/>
      <c r="Z247" s="234"/>
      <c r="AA247" s="234"/>
      <c r="AB247" s="234"/>
      <c r="AC247" s="234"/>
      <c r="AD247" s="234"/>
      <c r="AE247" s="234"/>
      <c r="AF247" s="234"/>
      <c r="AG247" s="234"/>
      <c r="AH247" s="234"/>
      <c r="AI247" s="234"/>
      <c r="AJ247" s="234"/>
      <c r="AK247" s="234"/>
      <c r="AL247" s="258" t="str">
        <f t="shared" si="35"/>
        <v>нет</v>
      </c>
      <c r="AM247" s="258" t="str">
        <f t="shared" si="37"/>
        <v>нет</v>
      </c>
      <c r="AN247" s="258">
        <f t="shared" si="34"/>
        <v>0</v>
      </c>
      <c r="AO247" s="258" t="e">
        <f t="shared" si="36"/>
        <v>#VALUE!</v>
      </c>
    </row>
    <row r="248" spans="1:41">
      <c r="A248" s="261" t="e">
        <f t="shared" si="38"/>
        <v>#VALUE!</v>
      </c>
      <c r="B248" s="241">
        <v>245</v>
      </c>
      <c r="C248" s="242"/>
      <c r="D248" s="256" t="str">
        <f t="shared" si="31"/>
        <v/>
      </c>
      <c r="E248" s="234"/>
      <c r="F248" s="234"/>
      <c r="G248" s="242"/>
      <c r="H248" s="257" t="str">
        <f t="shared" si="32"/>
        <v/>
      </c>
      <c r="I248" s="234"/>
      <c r="J248" s="234"/>
      <c r="K248" s="234"/>
      <c r="L248" s="234"/>
      <c r="M248" s="308">
        <f t="shared" si="33"/>
        <v>0</v>
      </c>
      <c r="N248" s="234"/>
      <c r="O248" s="234"/>
      <c r="P248" s="234"/>
      <c r="Q248" s="234"/>
      <c r="R248" s="234"/>
      <c r="S248" s="234"/>
      <c r="T248" s="234"/>
      <c r="U248" s="234"/>
      <c r="V248" s="234"/>
      <c r="W248" s="234"/>
      <c r="X248" s="234"/>
      <c r="Y248" s="234"/>
      <c r="Z248" s="234"/>
      <c r="AA248" s="234"/>
      <c r="AB248" s="234"/>
      <c r="AC248" s="234"/>
      <c r="AD248" s="234"/>
      <c r="AE248" s="234"/>
      <c r="AF248" s="234"/>
      <c r="AG248" s="234"/>
      <c r="AH248" s="234"/>
      <c r="AI248" s="234"/>
      <c r="AJ248" s="234"/>
      <c r="AK248" s="234"/>
      <c r="AL248" s="258" t="str">
        <f t="shared" si="35"/>
        <v>нет</v>
      </c>
      <c r="AM248" s="258" t="str">
        <f t="shared" si="37"/>
        <v>нет</v>
      </c>
      <c r="AN248" s="258">
        <f t="shared" si="34"/>
        <v>0</v>
      </c>
      <c r="AO248" s="258" t="e">
        <f t="shared" si="36"/>
        <v>#VALUE!</v>
      </c>
    </row>
    <row r="249" spans="1:41">
      <c r="A249" s="261" t="e">
        <f t="shared" si="38"/>
        <v>#VALUE!</v>
      </c>
      <c r="B249" s="241">
        <v>246</v>
      </c>
      <c r="C249" s="242"/>
      <c r="D249" s="256" t="str">
        <f t="shared" si="31"/>
        <v/>
      </c>
      <c r="E249" s="234"/>
      <c r="F249" s="234"/>
      <c r="G249" s="242"/>
      <c r="H249" s="257" t="str">
        <f t="shared" si="32"/>
        <v/>
      </c>
      <c r="I249" s="234"/>
      <c r="J249" s="234"/>
      <c r="K249" s="234"/>
      <c r="L249" s="234"/>
      <c r="M249" s="308">
        <f t="shared" si="33"/>
        <v>0</v>
      </c>
      <c r="N249" s="234"/>
      <c r="O249" s="234"/>
      <c r="P249" s="234"/>
      <c r="Q249" s="234"/>
      <c r="R249" s="234"/>
      <c r="S249" s="234"/>
      <c r="T249" s="234"/>
      <c r="U249" s="234"/>
      <c r="V249" s="234"/>
      <c r="W249" s="234"/>
      <c r="X249" s="234"/>
      <c r="Y249" s="234"/>
      <c r="Z249" s="234"/>
      <c r="AA249" s="234"/>
      <c r="AB249" s="234"/>
      <c r="AC249" s="234"/>
      <c r="AD249" s="234"/>
      <c r="AE249" s="234"/>
      <c r="AF249" s="234"/>
      <c r="AG249" s="234"/>
      <c r="AH249" s="234"/>
      <c r="AI249" s="234"/>
      <c r="AJ249" s="234"/>
      <c r="AK249" s="234"/>
      <c r="AL249" s="258" t="str">
        <f t="shared" si="35"/>
        <v>нет</v>
      </c>
      <c r="AM249" s="258" t="str">
        <f t="shared" si="37"/>
        <v>нет</v>
      </c>
      <c r="AN249" s="258">
        <f t="shared" si="34"/>
        <v>0</v>
      </c>
      <c r="AO249" s="258" t="e">
        <f t="shared" si="36"/>
        <v>#VALUE!</v>
      </c>
    </row>
    <row r="250" spans="1:41">
      <c r="A250" s="261" t="e">
        <f t="shared" si="38"/>
        <v>#VALUE!</v>
      </c>
      <c r="B250" s="241">
        <v>247</v>
      </c>
      <c r="C250" s="242"/>
      <c r="D250" s="256" t="str">
        <f t="shared" si="31"/>
        <v/>
      </c>
      <c r="E250" s="234"/>
      <c r="F250" s="234"/>
      <c r="G250" s="242"/>
      <c r="H250" s="257" t="str">
        <f t="shared" si="32"/>
        <v/>
      </c>
      <c r="I250" s="234"/>
      <c r="J250" s="234"/>
      <c r="K250" s="234"/>
      <c r="L250" s="234"/>
      <c r="M250" s="308">
        <f t="shared" si="33"/>
        <v>0</v>
      </c>
      <c r="N250" s="234"/>
      <c r="O250" s="234"/>
      <c r="P250" s="234"/>
      <c r="Q250" s="234"/>
      <c r="R250" s="234"/>
      <c r="S250" s="234"/>
      <c r="T250" s="234"/>
      <c r="U250" s="234"/>
      <c r="V250" s="234"/>
      <c r="W250" s="234"/>
      <c r="X250" s="234"/>
      <c r="Y250" s="234"/>
      <c r="Z250" s="234"/>
      <c r="AA250" s="234"/>
      <c r="AB250" s="234"/>
      <c r="AC250" s="234"/>
      <c r="AD250" s="234"/>
      <c r="AE250" s="234"/>
      <c r="AF250" s="234"/>
      <c r="AG250" s="234"/>
      <c r="AH250" s="234"/>
      <c r="AI250" s="234"/>
      <c r="AJ250" s="234"/>
      <c r="AK250" s="234"/>
      <c r="AL250" s="258" t="str">
        <f t="shared" si="35"/>
        <v>нет</v>
      </c>
      <c r="AM250" s="258" t="str">
        <f t="shared" si="37"/>
        <v>нет</v>
      </c>
      <c r="AN250" s="258">
        <f t="shared" si="34"/>
        <v>0</v>
      </c>
      <c r="AO250" s="258" t="e">
        <f t="shared" si="36"/>
        <v>#VALUE!</v>
      </c>
    </row>
    <row r="251" spans="1:41">
      <c r="A251" s="261" t="e">
        <f t="shared" si="38"/>
        <v>#VALUE!</v>
      </c>
      <c r="B251" s="241">
        <v>248</v>
      </c>
      <c r="C251" s="242"/>
      <c r="D251" s="256" t="str">
        <f t="shared" si="31"/>
        <v/>
      </c>
      <c r="E251" s="234"/>
      <c r="F251" s="234"/>
      <c r="G251" s="242"/>
      <c r="H251" s="257" t="str">
        <f t="shared" si="32"/>
        <v/>
      </c>
      <c r="I251" s="234"/>
      <c r="J251" s="234"/>
      <c r="K251" s="234"/>
      <c r="L251" s="234"/>
      <c r="M251" s="308">
        <f t="shared" si="33"/>
        <v>0</v>
      </c>
      <c r="N251" s="234"/>
      <c r="O251" s="234"/>
      <c r="P251" s="234"/>
      <c r="Q251" s="234"/>
      <c r="R251" s="234"/>
      <c r="S251" s="234"/>
      <c r="T251" s="234"/>
      <c r="U251" s="234"/>
      <c r="V251" s="234"/>
      <c r="W251" s="234"/>
      <c r="X251" s="234"/>
      <c r="Y251" s="234"/>
      <c r="Z251" s="234"/>
      <c r="AA251" s="234"/>
      <c r="AB251" s="234"/>
      <c r="AC251" s="234"/>
      <c r="AD251" s="234"/>
      <c r="AE251" s="234"/>
      <c r="AF251" s="234"/>
      <c r="AG251" s="234"/>
      <c r="AH251" s="234"/>
      <c r="AI251" s="234"/>
      <c r="AJ251" s="234"/>
      <c r="AK251" s="234"/>
      <c r="AL251" s="258" t="str">
        <f t="shared" si="35"/>
        <v>нет</v>
      </c>
      <c r="AM251" s="258" t="str">
        <f t="shared" si="37"/>
        <v>нет</v>
      </c>
      <c r="AN251" s="258">
        <f t="shared" si="34"/>
        <v>0</v>
      </c>
      <c r="AO251" s="258" t="e">
        <f t="shared" si="36"/>
        <v>#VALUE!</v>
      </c>
    </row>
    <row r="252" spans="1:41">
      <c r="A252" s="261" t="e">
        <f t="shared" si="38"/>
        <v>#VALUE!</v>
      </c>
      <c r="B252" s="241">
        <v>249</v>
      </c>
      <c r="C252" s="242"/>
      <c r="D252" s="256" t="str">
        <f t="shared" si="31"/>
        <v/>
      </c>
      <c r="E252" s="234"/>
      <c r="F252" s="234"/>
      <c r="G252" s="242"/>
      <c r="H252" s="257" t="str">
        <f t="shared" si="32"/>
        <v/>
      </c>
      <c r="I252" s="234"/>
      <c r="J252" s="234"/>
      <c r="K252" s="234"/>
      <c r="L252" s="234"/>
      <c r="M252" s="308">
        <f t="shared" si="33"/>
        <v>0</v>
      </c>
      <c r="N252" s="234"/>
      <c r="O252" s="234"/>
      <c r="P252" s="234"/>
      <c r="Q252" s="234"/>
      <c r="R252" s="234"/>
      <c r="S252" s="234"/>
      <c r="T252" s="234"/>
      <c r="U252" s="234"/>
      <c r="V252" s="234"/>
      <c r="W252" s="234"/>
      <c r="X252" s="234"/>
      <c r="Y252" s="234"/>
      <c r="Z252" s="234"/>
      <c r="AA252" s="234"/>
      <c r="AB252" s="234"/>
      <c r="AC252" s="234"/>
      <c r="AD252" s="234"/>
      <c r="AE252" s="234"/>
      <c r="AF252" s="234"/>
      <c r="AG252" s="234"/>
      <c r="AH252" s="234"/>
      <c r="AI252" s="234"/>
      <c r="AJ252" s="234"/>
      <c r="AK252" s="234"/>
      <c r="AL252" s="258" t="str">
        <f t="shared" si="35"/>
        <v>нет</v>
      </c>
      <c r="AM252" s="258" t="str">
        <f t="shared" si="37"/>
        <v>нет</v>
      </c>
      <c r="AN252" s="258">
        <f t="shared" si="34"/>
        <v>0</v>
      </c>
      <c r="AO252" s="258" t="e">
        <f t="shared" si="36"/>
        <v>#VALUE!</v>
      </c>
    </row>
    <row r="253" spans="1:41">
      <c r="A253" s="261" t="e">
        <f t="shared" si="38"/>
        <v>#VALUE!</v>
      </c>
      <c r="B253" s="241">
        <v>250</v>
      </c>
      <c r="C253" s="242"/>
      <c r="D253" s="256" t="str">
        <f t="shared" si="31"/>
        <v/>
      </c>
      <c r="E253" s="234"/>
      <c r="F253" s="234"/>
      <c r="G253" s="242"/>
      <c r="H253" s="257" t="str">
        <f t="shared" si="32"/>
        <v/>
      </c>
      <c r="I253" s="234"/>
      <c r="J253" s="234"/>
      <c r="K253" s="234"/>
      <c r="L253" s="234"/>
      <c r="M253" s="308">
        <f t="shared" si="33"/>
        <v>0</v>
      </c>
      <c r="N253" s="234"/>
      <c r="O253" s="234"/>
      <c r="P253" s="234"/>
      <c r="Q253" s="234"/>
      <c r="R253" s="234"/>
      <c r="S253" s="234"/>
      <c r="T253" s="234"/>
      <c r="U253" s="234"/>
      <c r="V253" s="234"/>
      <c r="W253" s="234"/>
      <c r="X253" s="234"/>
      <c r="Y253" s="234"/>
      <c r="Z253" s="234"/>
      <c r="AA253" s="234"/>
      <c r="AB253" s="234"/>
      <c r="AC253" s="234"/>
      <c r="AD253" s="234"/>
      <c r="AE253" s="234"/>
      <c r="AF253" s="234"/>
      <c r="AG253" s="234"/>
      <c r="AH253" s="234"/>
      <c r="AI253" s="234"/>
      <c r="AJ253" s="234"/>
      <c r="AK253" s="234"/>
      <c r="AL253" s="258" t="str">
        <f t="shared" si="35"/>
        <v>нет</v>
      </c>
      <c r="AM253" s="258" t="str">
        <f t="shared" si="37"/>
        <v>нет</v>
      </c>
      <c r="AN253" s="258">
        <f t="shared" si="34"/>
        <v>0</v>
      </c>
      <c r="AO253" s="258" t="e">
        <f t="shared" si="36"/>
        <v>#VALUE!</v>
      </c>
    </row>
    <row r="254" spans="1:41">
      <c r="A254" s="261" t="e">
        <f t="shared" si="38"/>
        <v>#VALUE!</v>
      </c>
      <c r="B254" s="241">
        <v>251</v>
      </c>
      <c r="C254" s="242"/>
      <c r="D254" s="256" t="str">
        <f t="shared" si="31"/>
        <v/>
      </c>
      <c r="E254" s="234"/>
      <c r="F254" s="234"/>
      <c r="G254" s="242"/>
      <c r="H254" s="257" t="str">
        <f t="shared" si="32"/>
        <v/>
      </c>
      <c r="I254" s="234"/>
      <c r="J254" s="234"/>
      <c r="K254" s="234"/>
      <c r="L254" s="234"/>
      <c r="M254" s="308">
        <f t="shared" si="33"/>
        <v>0</v>
      </c>
      <c r="N254" s="234"/>
      <c r="O254" s="234"/>
      <c r="P254" s="234"/>
      <c r="Q254" s="234"/>
      <c r="R254" s="234"/>
      <c r="S254" s="234"/>
      <c r="T254" s="234"/>
      <c r="U254" s="234"/>
      <c r="V254" s="234"/>
      <c r="W254" s="234"/>
      <c r="X254" s="234"/>
      <c r="Y254" s="234"/>
      <c r="Z254" s="234"/>
      <c r="AA254" s="234"/>
      <c r="AB254" s="234"/>
      <c r="AC254" s="234"/>
      <c r="AD254" s="234"/>
      <c r="AE254" s="234"/>
      <c r="AF254" s="234"/>
      <c r="AG254" s="234"/>
      <c r="AH254" s="234"/>
      <c r="AI254" s="234"/>
      <c r="AJ254" s="234"/>
      <c r="AK254" s="234"/>
      <c r="AL254" s="258" t="str">
        <f t="shared" si="35"/>
        <v>нет</v>
      </c>
      <c r="AM254" s="258" t="str">
        <f t="shared" si="37"/>
        <v>нет</v>
      </c>
      <c r="AN254" s="258">
        <f t="shared" si="34"/>
        <v>0</v>
      </c>
      <c r="AO254" s="258" t="e">
        <f t="shared" si="36"/>
        <v>#VALUE!</v>
      </c>
    </row>
    <row r="255" spans="1:41">
      <c r="A255" s="261" t="e">
        <f t="shared" si="38"/>
        <v>#VALUE!</v>
      </c>
      <c r="B255" s="241">
        <v>252</v>
      </c>
      <c r="C255" s="242"/>
      <c r="D255" s="256" t="str">
        <f t="shared" ref="D255:D318" si="39">IFERROR(VLOOKUP(C255,msu,2,0),"")</f>
        <v/>
      </c>
      <c r="E255" s="234"/>
      <c r="F255" s="234"/>
      <c r="G255" s="242"/>
      <c r="H255" s="257" t="str">
        <f t="shared" ref="H255:H318" si="40">IFERROR(VLOOKUP(G255,oo,2,0),"")</f>
        <v/>
      </c>
      <c r="I255" s="234"/>
      <c r="J255" s="234"/>
      <c r="K255" s="234"/>
      <c r="L255" s="234"/>
      <c r="M255" s="308">
        <f t="shared" ref="M255:M318" si="41">COUNTA(N255:AK255)</f>
        <v>0</v>
      </c>
      <c r="N255" s="234"/>
      <c r="O255" s="234"/>
      <c r="P255" s="234"/>
      <c r="Q255" s="234"/>
      <c r="R255" s="234"/>
      <c r="S255" s="234"/>
      <c r="T255" s="234"/>
      <c r="U255" s="234"/>
      <c r="V255" s="234"/>
      <c r="W255" s="234"/>
      <c r="X255" s="234"/>
      <c r="Y255" s="234"/>
      <c r="Z255" s="234"/>
      <c r="AA255" s="234"/>
      <c r="AB255" s="234"/>
      <c r="AC255" s="234"/>
      <c r="AD255" s="234"/>
      <c r="AE255" s="234"/>
      <c r="AF255" s="234"/>
      <c r="AG255" s="234"/>
      <c r="AH255" s="234"/>
      <c r="AI255" s="234"/>
      <c r="AJ255" s="234"/>
      <c r="AK255" s="234"/>
      <c r="AL255" s="258" t="str">
        <f t="shared" si="35"/>
        <v>нет</v>
      </c>
      <c r="AM255" s="258" t="str">
        <f t="shared" si="37"/>
        <v>нет</v>
      </c>
      <c r="AN255" s="258">
        <f t="shared" ref="AN255:AN318" si="42">COUNTIF(N255:AK255,"призер")+COUNTIF(N255:AK255,"победитель")</f>
        <v>0</v>
      </c>
      <c r="AO255" s="258" t="e">
        <f t="shared" si="36"/>
        <v>#VALUE!</v>
      </c>
    </row>
    <row r="256" spans="1:41">
      <c r="A256" s="261" t="e">
        <f t="shared" si="38"/>
        <v>#VALUE!</v>
      </c>
      <c r="B256" s="241">
        <v>253</v>
      </c>
      <c r="C256" s="242"/>
      <c r="D256" s="256" t="str">
        <f t="shared" si="39"/>
        <v/>
      </c>
      <c r="E256" s="234"/>
      <c r="F256" s="234"/>
      <c r="G256" s="242"/>
      <c r="H256" s="257" t="str">
        <f t="shared" si="40"/>
        <v/>
      </c>
      <c r="I256" s="234"/>
      <c r="J256" s="234"/>
      <c r="K256" s="234"/>
      <c r="L256" s="234"/>
      <c r="M256" s="308">
        <f t="shared" si="41"/>
        <v>0</v>
      </c>
      <c r="N256" s="234"/>
      <c r="O256" s="234"/>
      <c r="P256" s="234"/>
      <c r="Q256" s="234"/>
      <c r="R256" s="234"/>
      <c r="S256" s="234"/>
      <c r="T256" s="234"/>
      <c r="U256" s="234"/>
      <c r="V256" s="234"/>
      <c r="W256" s="234"/>
      <c r="X256" s="234"/>
      <c r="Y256" s="234"/>
      <c r="Z256" s="234"/>
      <c r="AA256" s="234"/>
      <c r="AB256" s="234"/>
      <c r="AC256" s="234"/>
      <c r="AD256" s="234"/>
      <c r="AE256" s="234"/>
      <c r="AF256" s="234"/>
      <c r="AG256" s="234"/>
      <c r="AH256" s="234"/>
      <c r="AI256" s="234"/>
      <c r="AJ256" s="234"/>
      <c r="AK256" s="234"/>
      <c r="AL256" s="258" t="str">
        <f t="shared" si="35"/>
        <v>нет</v>
      </c>
      <c r="AM256" s="258" t="str">
        <f t="shared" si="37"/>
        <v>нет</v>
      </c>
      <c r="AN256" s="258">
        <f t="shared" si="42"/>
        <v>0</v>
      </c>
      <c r="AO256" s="258" t="e">
        <f t="shared" si="36"/>
        <v>#VALUE!</v>
      </c>
    </row>
    <row r="257" spans="1:41">
      <c r="A257" s="261" t="e">
        <f t="shared" si="38"/>
        <v>#VALUE!</v>
      </c>
      <c r="B257" s="241">
        <v>254</v>
      </c>
      <c r="C257" s="242"/>
      <c r="D257" s="256" t="str">
        <f t="shared" si="39"/>
        <v/>
      </c>
      <c r="E257" s="234"/>
      <c r="F257" s="234"/>
      <c r="G257" s="242"/>
      <c r="H257" s="257" t="str">
        <f t="shared" si="40"/>
        <v/>
      </c>
      <c r="I257" s="234"/>
      <c r="J257" s="234"/>
      <c r="K257" s="234"/>
      <c r="L257" s="234"/>
      <c r="M257" s="308">
        <f t="shared" si="41"/>
        <v>0</v>
      </c>
      <c r="N257" s="234"/>
      <c r="O257" s="234"/>
      <c r="P257" s="234"/>
      <c r="Q257" s="234"/>
      <c r="R257" s="234"/>
      <c r="S257" s="234"/>
      <c r="T257" s="234"/>
      <c r="U257" s="234"/>
      <c r="V257" s="234"/>
      <c r="W257" s="234"/>
      <c r="X257" s="234"/>
      <c r="Y257" s="234"/>
      <c r="Z257" s="234"/>
      <c r="AA257" s="234"/>
      <c r="AB257" s="234"/>
      <c r="AC257" s="234"/>
      <c r="AD257" s="234"/>
      <c r="AE257" s="234"/>
      <c r="AF257" s="234"/>
      <c r="AG257" s="234"/>
      <c r="AH257" s="234"/>
      <c r="AI257" s="234"/>
      <c r="AJ257" s="234"/>
      <c r="AK257" s="234"/>
      <c r="AL257" s="258" t="str">
        <f t="shared" si="35"/>
        <v>нет</v>
      </c>
      <c r="AM257" s="258" t="str">
        <f t="shared" si="37"/>
        <v>нет</v>
      </c>
      <c r="AN257" s="258">
        <f t="shared" si="42"/>
        <v>0</v>
      </c>
      <c r="AO257" s="258" t="e">
        <f t="shared" si="36"/>
        <v>#VALUE!</v>
      </c>
    </row>
    <row r="258" spans="1:41">
      <c r="A258" s="261" t="e">
        <f t="shared" si="38"/>
        <v>#VALUE!</v>
      </c>
      <c r="B258" s="241">
        <v>255</v>
      </c>
      <c r="C258" s="242"/>
      <c r="D258" s="256" t="str">
        <f t="shared" si="39"/>
        <v/>
      </c>
      <c r="E258" s="234"/>
      <c r="F258" s="234"/>
      <c r="G258" s="242"/>
      <c r="H258" s="257" t="str">
        <f t="shared" si="40"/>
        <v/>
      </c>
      <c r="I258" s="234"/>
      <c r="J258" s="234"/>
      <c r="K258" s="234"/>
      <c r="L258" s="234"/>
      <c r="M258" s="308">
        <f t="shared" si="41"/>
        <v>0</v>
      </c>
      <c r="N258" s="234"/>
      <c r="O258" s="234"/>
      <c r="P258" s="234"/>
      <c r="Q258" s="234"/>
      <c r="R258" s="234"/>
      <c r="S258" s="234"/>
      <c r="T258" s="234"/>
      <c r="U258" s="234"/>
      <c r="V258" s="234"/>
      <c r="W258" s="234"/>
      <c r="X258" s="234"/>
      <c r="Y258" s="234"/>
      <c r="Z258" s="234"/>
      <c r="AA258" s="234"/>
      <c r="AB258" s="234"/>
      <c r="AC258" s="234"/>
      <c r="AD258" s="234"/>
      <c r="AE258" s="234"/>
      <c r="AF258" s="234"/>
      <c r="AG258" s="234"/>
      <c r="AH258" s="234"/>
      <c r="AI258" s="234"/>
      <c r="AJ258" s="234"/>
      <c r="AK258" s="234"/>
      <c r="AL258" s="258" t="str">
        <f t="shared" si="35"/>
        <v>нет</v>
      </c>
      <c r="AM258" s="258" t="str">
        <f t="shared" si="37"/>
        <v>нет</v>
      </c>
      <c r="AN258" s="258">
        <f t="shared" si="42"/>
        <v>0</v>
      </c>
      <c r="AO258" s="258" t="e">
        <f t="shared" si="36"/>
        <v>#VALUE!</v>
      </c>
    </row>
    <row r="259" spans="1:41">
      <c r="A259" s="261" t="e">
        <f t="shared" si="38"/>
        <v>#VALUE!</v>
      </c>
      <c r="B259" s="241">
        <v>256</v>
      </c>
      <c r="C259" s="242"/>
      <c r="D259" s="256" t="str">
        <f t="shared" si="39"/>
        <v/>
      </c>
      <c r="E259" s="234"/>
      <c r="F259" s="234"/>
      <c r="G259" s="242"/>
      <c r="H259" s="257" t="str">
        <f t="shared" si="40"/>
        <v/>
      </c>
      <c r="I259" s="234"/>
      <c r="J259" s="234"/>
      <c r="K259" s="234"/>
      <c r="L259" s="234"/>
      <c r="M259" s="308">
        <f t="shared" si="41"/>
        <v>0</v>
      </c>
      <c r="N259" s="234"/>
      <c r="O259" s="234"/>
      <c r="P259" s="234"/>
      <c r="Q259" s="234"/>
      <c r="R259" s="234"/>
      <c r="S259" s="234"/>
      <c r="T259" s="234"/>
      <c r="U259" s="234"/>
      <c r="V259" s="234"/>
      <c r="W259" s="234"/>
      <c r="X259" s="234"/>
      <c r="Y259" s="234"/>
      <c r="Z259" s="234"/>
      <c r="AA259" s="234"/>
      <c r="AB259" s="234"/>
      <c r="AC259" s="234"/>
      <c r="AD259" s="234"/>
      <c r="AE259" s="234"/>
      <c r="AF259" s="234"/>
      <c r="AG259" s="234"/>
      <c r="AH259" s="234"/>
      <c r="AI259" s="234"/>
      <c r="AJ259" s="234"/>
      <c r="AK259" s="234"/>
      <c r="AL259" s="258" t="str">
        <f t="shared" si="35"/>
        <v>нет</v>
      </c>
      <c r="AM259" s="258" t="str">
        <f t="shared" si="37"/>
        <v>нет</v>
      </c>
      <c r="AN259" s="258">
        <f t="shared" si="42"/>
        <v>0</v>
      </c>
      <c r="AO259" s="258" t="e">
        <f t="shared" si="36"/>
        <v>#VALUE!</v>
      </c>
    </row>
    <row r="260" spans="1:41">
      <c r="A260" s="261" t="e">
        <f t="shared" si="38"/>
        <v>#VALUE!</v>
      </c>
      <c r="B260" s="241">
        <v>257</v>
      </c>
      <c r="C260" s="242"/>
      <c r="D260" s="256" t="str">
        <f t="shared" si="39"/>
        <v/>
      </c>
      <c r="E260" s="234"/>
      <c r="F260" s="234"/>
      <c r="G260" s="242"/>
      <c r="H260" s="257" t="str">
        <f t="shared" si="40"/>
        <v/>
      </c>
      <c r="I260" s="234"/>
      <c r="J260" s="234"/>
      <c r="K260" s="234"/>
      <c r="L260" s="234"/>
      <c r="M260" s="308">
        <f t="shared" si="41"/>
        <v>0</v>
      </c>
      <c r="N260" s="234"/>
      <c r="O260" s="234"/>
      <c r="P260" s="234"/>
      <c r="Q260" s="234"/>
      <c r="R260" s="234"/>
      <c r="S260" s="234"/>
      <c r="T260" s="234"/>
      <c r="U260" s="234"/>
      <c r="V260" s="234"/>
      <c r="W260" s="234"/>
      <c r="X260" s="234"/>
      <c r="Y260" s="234"/>
      <c r="Z260" s="234"/>
      <c r="AA260" s="234"/>
      <c r="AB260" s="234"/>
      <c r="AC260" s="234"/>
      <c r="AD260" s="234"/>
      <c r="AE260" s="234"/>
      <c r="AF260" s="234"/>
      <c r="AG260" s="234"/>
      <c r="AH260" s="234"/>
      <c r="AI260" s="234"/>
      <c r="AJ260" s="234"/>
      <c r="AK260" s="234"/>
      <c r="AL260" s="258" t="str">
        <f t="shared" si="35"/>
        <v>нет</v>
      </c>
      <c r="AM260" s="258" t="str">
        <f t="shared" si="37"/>
        <v>нет</v>
      </c>
      <c r="AN260" s="258">
        <f t="shared" si="42"/>
        <v>0</v>
      </c>
      <c r="AO260" s="258" t="e">
        <f t="shared" si="36"/>
        <v>#VALUE!</v>
      </c>
    </row>
    <row r="261" spans="1:41">
      <c r="A261" s="261" t="e">
        <f t="shared" si="38"/>
        <v>#VALUE!</v>
      </c>
      <c r="B261" s="241">
        <v>258</v>
      </c>
      <c r="C261" s="242"/>
      <c r="D261" s="256" t="str">
        <f t="shared" si="39"/>
        <v/>
      </c>
      <c r="E261" s="234"/>
      <c r="F261" s="234"/>
      <c r="G261" s="242"/>
      <c r="H261" s="257" t="str">
        <f t="shared" si="40"/>
        <v/>
      </c>
      <c r="I261" s="234"/>
      <c r="J261" s="234"/>
      <c r="K261" s="234"/>
      <c r="L261" s="234"/>
      <c r="M261" s="308">
        <f t="shared" si="41"/>
        <v>0</v>
      </c>
      <c r="N261" s="234"/>
      <c r="O261" s="234"/>
      <c r="P261" s="234"/>
      <c r="Q261" s="234"/>
      <c r="R261" s="234"/>
      <c r="S261" s="234"/>
      <c r="T261" s="234"/>
      <c r="U261" s="234"/>
      <c r="V261" s="234"/>
      <c r="W261" s="234"/>
      <c r="X261" s="234"/>
      <c r="Y261" s="234"/>
      <c r="Z261" s="234"/>
      <c r="AA261" s="234"/>
      <c r="AB261" s="234"/>
      <c r="AC261" s="234"/>
      <c r="AD261" s="234"/>
      <c r="AE261" s="234"/>
      <c r="AF261" s="234"/>
      <c r="AG261" s="234"/>
      <c r="AH261" s="234"/>
      <c r="AI261" s="234"/>
      <c r="AJ261" s="234"/>
      <c r="AK261" s="234"/>
      <c r="AL261" s="258" t="str">
        <f t="shared" ref="AL261:AL324" si="43">IF($I261&lt;5,"нет",IF($I261&gt;9,"нет","да"))</f>
        <v>нет</v>
      </c>
      <c r="AM261" s="258" t="str">
        <f t="shared" si="37"/>
        <v>нет</v>
      </c>
      <c r="AN261" s="258">
        <f t="shared" si="42"/>
        <v>0</v>
      </c>
      <c r="AO261" s="258" t="e">
        <f t="shared" ref="AO261:AO324" si="44">IF(LEN(G261)=5,LEFT(G261,1)+100,LEFT(G261,2)+100)</f>
        <v>#VALUE!</v>
      </c>
    </row>
    <row r="262" spans="1:41">
      <c r="A262" s="261" t="e">
        <f t="shared" si="38"/>
        <v>#VALUE!</v>
      </c>
      <c r="B262" s="241">
        <v>259</v>
      </c>
      <c r="C262" s="242"/>
      <c r="D262" s="256" t="str">
        <f t="shared" si="39"/>
        <v/>
      </c>
      <c r="E262" s="234"/>
      <c r="F262" s="234"/>
      <c r="G262" s="242"/>
      <c r="H262" s="257" t="str">
        <f t="shared" si="40"/>
        <v/>
      </c>
      <c r="I262" s="234"/>
      <c r="J262" s="234"/>
      <c r="K262" s="234"/>
      <c r="L262" s="234"/>
      <c r="M262" s="308">
        <f t="shared" si="41"/>
        <v>0</v>
      </c>
      <c r="N262" s="234"/>
      <c r="O262" s="234"/>
      <c r="P262" s="234"/>
      <c r="Q262" s="234"/>
      <c r="R262" s="234"/>
      <c r="S262" s="234"/>
      <c r="T262" s="234"/>
      <c r="U262" s="234"/>
      <c r="V262" s="234"/>
      <c r="W262" s="234"/>
      <c r="X262" s="234"/>
      <c r="Y262" s="234"/>
      <c r="Z262" s="234"/>
      <c r="AA262" s="234"/>
      <c r="AB262" s="234"/>
      <c r="AC262" s="234"/>
      <c r="AD262" s="234"/>
      <c r="AE262" s="234"/>
      <c r="AF262" s="234"/>
      <c r="AG262" s="234"/>
      <c r="AH262" s="234"/>
      <c r="AI262" s="234"/>
      <c r="AJ262" s="234"/>
      <c r="AK262" s="234"/>
      <c r="AL262" s="258" t="str">
        <f t="shared" si="43"/>
        <v>нет</v>
      </c>
      <c r="AM262" s="258" t="str">
        <f t="shared" ref="AM262:AM325" si="45">IF($I262&lt;=9,"нет","да")</f>
        <v>нет</v>
      </c>
      <c r="AN262" s="258">
        <f t="shared" si="42"/>
        <v>0</v>
      </c>
      <c r="AO262" s="258" t="e">
        <f t="shared" si="44"/>
        <v>#VALUE!</v>
      </c>
    </row>
    <row r="263" spans="1:41">
      <c r="A263" s="261" t="e">
        <f t="shared" si="38"/>
        <v>#VALUE!</v>
      </c>
      <c r="B263" s="241">
        <v>260</v>
      </c>
      <c r="C263" s="242"/>
      <c r="D263" s="256" t="str">
        <f t="shared" si="39"/>
        <v/>
      </c>
      <c r="E263" s="234"/>
      <c r="F263" s="234"/>
      <c r="G263" s="242"/>
      <c r="H263" s="257" t="str">
        <f t="shared" si="40"/>
        <v/>
      </c>
      <c r="I263" s="234"/>
      <c r="J263" s="234"/>
      <c r="K263" s="234"/>
      <c r="L263" s="234"/>
      <c r="M263" s="308">
        <f t="shared" si="41"/>
        <v>0</v>
      </c>
      <c r="N263" s="234"/>
      <c r="O263" s="234"/>
      <c r="P263" s="234"/>
      <c r="Q263" s="234"/>
      <c r="R263" s="234"/>
      <c r="S263" s="234"/>
      <c r="T263" s="234"/>
      <c r="U263" s="234"/>
      <c r="V263" s="234"/>
      <c r="W263" s="234"/>
      <c r="X263" s="234"/>
      <c r="Y263" s="234"/>
      <c r="Z263" s="234"/>
      <c r="AA263" s="234"/>
      <c r="AB263" s="234"/>
      <c r="AC263" s="234"/>
      <c r="AD263" s="234"/>
      <c r="AE263" s="234"/>
      <c r="AF263" s="234"/>
      <c r="AG263" s="234"/>
      <c r="AH263" s="234"/>
      <c r="AI263" s="234"/>
      <c r="AJ263" s="234"/>
      <c r="AK263" s="234"/>
      <c r="AL263" s="258" t="str">
        <f t="shared" si="43"/>
        <v>нет</v>
      </c>
      <c r="AM263" s="258" t="str">
        <f t="shared" si="45"/>
        <v>нет</v>
      </c>
      <c r="AN263" s="258">
        <f t="shared" si="42"/>
        <v>0</v>
      </c>
      <c r="AO263" s="258" t="e">
        <f t="shared" si="44"/>
        <v>#VALUE!</v>
      </c>
    </row>
    <row r="264" spans="1:41">
      <c r="A264" s="261" t="e">
        <f t="shared" ref="A264:A327" si="46">IF($AO264=$C264, "Код_ОО+МСУ_верно", "Требуется проверка кода ОО или МСУ, кроме 101, 102,103")</f>
        <v>#VALUE!</v>
      </c>
      <c r="B264" s="241">
        <v>261</v>
      </c>
      <c r="C264" s="242"/>
      <c r="D264" s="256" t="str">
        <f t="shared" si="39"/>
        <v/>
      </c>
      <c r="E264" s="234"/>
      <c r="F264" s="234"/>
      <c r="G264" s="242"/>
      <c r="H264" s="257" t="str">
        <f t="shared" si="40"/>
        <v/>
      </c>
      <c r="I264" s="234"/>
      <c r="J264" s="234"/>
      <c r="K264" s="234"/>
      <c r="L264" s="234"/>
      <c r="M264" s="308">
        <f t="shared" si="41"/>
        <v>0</v>
      </c>
      <c r="N264" s="234"/>
      <c r="O264" s="234"/>
      <c r="P264" s="234"/>
      <c r="Q264" s="234"/>
      <c r="R264" s="234"/>
      <c r="S264" s="234"/>
      <c r="T264" s="234"/>
      <c r="U264" s="234"/>
      <c r="V264" s="234"/>
      <c r="W264" s="234"/>
      <c r="X264" s="234"/>
      <c r="Y264" s="234"/>
      <c r="Z264" s="234"/>
      <c r="AA264" s="234"/>
      <c r="AB264" s="234"/>
      <c r="AC264" s="234"/>
      <c r="AD264" s="234"/>
      <c r="AE264" s="234"/>
      <c r="AF264" s="234"/>
      <c r="AG264" s="234"/>
      <c r="AH264" s="234"/>
      <c r="AI264" s="234"/>
      <c r="AJ264" s="234"/>
      <c r="AK264" s="234"/>
      <c r="AL264" s="258" t="str">
        <f t="shared" si="43"/>
        <v>нет</v>
      </c>
      <c r="AM264" s="258" t="str">
        <f t="shared" si="45"/>
        <v>нет</v>
      </c>
      <c r="AN264" s="258">
        <f t="shared" si="42"/>
        <v>0</v>
      </c>
      <c r="AO264" s="258" t="e">
        <f t="shared" si="44"/>
        <v>#VALUE!</v>
      </c>
    </row>
    <row r="265" spans="1:41">
      <c r="A265" s="261" t="e">
        <f t="shared" si="46"/>
        <v>#VALUE!</v>
      </c>
      <c r="B265" s="241">
        <v>262</v>
      </c>
      <c r="C265" s="242"/>
      <c r="D265" s="256" t="str">
        <f t="shared" si="39"/>
        <v/>
      </c>
      <c r="E265" s="234"/>
      <c r="F265" s="234"/>
      <c r="G265" s="242"/>
      <c r="H265" s="257" t="str">
        <f t="shared" si="40"/>
        <v/>
      </c>
      <c r="I265" s="234"/>
      <c r="J265" s="234"/>
      <c r="K265" s="234"/>
      <c r="L265" s="234"/>
      <c r="M265" s="308">
        <f t="shared" si="41"/>
        <v>0</v>
      </c>
      <c r="N265" s="234"/>
      <c r="O265" s="234"/>
      <c r="P265" s="234"/>
      <c r="Q265" s="234"/>
      <c r="R265" s="234"/>
      <c r="S265" s="234"/>
      <c r="T265" s="234"/>
      <c r="U265" s="234"/>
      <c r="V265" s="234"/>
      <c r="W265" s="234"/>
      <c r="X265" s="234"/>
      <c r="Y265" s="234"/>
      <c r="Z265" s="234"/>
      <c r="AA265" s="234"/>
      <c r="AB265" s="234"/>
      <c r="AC265" s="234"/>
      <c r="AD265" s="234"/>
      <c r="AE265" s="234"/>
      <c r="AF265" s="234"/>
      <c r="AG265" s="234"/>
      <c r="AH265" s="234"/>
      <c r="AI265" s="234"/>
      <c r="AJ265" s="234"/>
      <c r="AK265" s="234"/>
      <c r="AL265" s="258" t="str">
        <f t="shared" si="43"/>
        <v>нет</v>
      </c>
      <c r="AM265" s="258" t="str">
        <f t="shared" si="45"/>
        <v>нет</v>
      </c>
      <c r="AN265" s="258">
        <f t="shared" si="42"/>
        <v>0</v>
      </c>
      <c r="AO265" s="258" t="e">
        <f t="shared" si="44"/>
        <v>#VALUE!</v>
      </c>
    </row>
    <row r="266" spans="1:41">
      <c r="A266" s="261" t="e">
        <f t="shared" si="46"/>
        <v>#VALUE!</v>
      </c>
      <c r="B266" s="241">
        <v>263</v>
      </c>
      <c r="C266" s="242"/>
      <c r="D266" s="256" t="str">
        <f t="shared" si="39"/>
        <v/>
      </c>
      <c r="E266" s="234"/>
      <c r="F266" s="234"/>
      <c r="G266" s="242"/>
      <c r="H266" s="257" t="str">
        <f t="shared" si="40"/>
        <v/>
      </c>
      <c r="I266" s="234"/>
      <c r="J266" s="234"/>
      <c r="K266" s="234"/>
      <c r="L266" s="234"/>
      <c r="M266" s="308">
        <f t="shared" si="41"/>
        <v>0</v>
      </c>
      <c r="N266" s="234"/>
      <c r="O266" s="234"/>
      <c r="P266" s="234"/>
      <c r="Q266" s="234"/>
      <c r="R266" s="234"/>
      <c r="S266" s="234"/>
      <c r="T266" s="234"/>
      <c r="U266" s="234"/>
      <c r="V266" s="234"/>
      <c r="W266" s="234"/>
      <c r="X266" s="234"/>
      <c r="Y266" s="234"/>
      <c r="Z266" s="234"/>
      <c r="AA266" s="234"/>
      <c r="AB266" s="234"/>
      <c r="AC266" s="234"/>
      <c r="AD266" s="234"/>
      <c r="AE266" s="234"/>
      <c r="AF266" s="234"/>
      <c r="AG266" s="234"/>
      <c r="AH266" s="234"/>
      <c r="AI266" s="234"/>
      <c r="AJ266" s="234"/>
      <c r="AK266" s="234"/>
      <c r="AL266" s="258" t="str">
        <f t="shared" si="43"/>
        <v>нет</v>
      </c>
      <c r="AM266" s="258" t="str">
        <f t="shared" si="45"/>
        <v>нет</v>
      </c>
      <c r="AN266" s="258">
        <f t="shared" si="42"/>
        <v>0</v>
      </c>
      <c r="AO266" s="258" t="e">
        <f t="shared" si="44"/>
        <v>#VALUE!</v>
      </c>
    </row>
    <row r="267" spans="1:41">
      <c r="A267" s="261" t="e">
        <f t="shared" si="46"/>
        <v>#VALUE!</v>
      </c>
      <c r="B267" s="241">
        <v>264</v>
      </c>
      <c r="C267" s="242"/>
      <c r="D267" s="256" t="str">
        <f t="shared" si="39"/>
        <v/>
      </c>
      <c r="E267" s="234"/>
      <c r="F267" s="234"/>
      <c r="G267" s="242"/>
      <c r="H267" s="257" t="str">
        <f t="shared" si="40"/>
        <v/>
      </c>
      <c r="I267" s="234"/>
      <c r="J267" s="234"/>
      <c r="K267" s="234"/>
      <c r="L267" s="234"/>
      <c r="M267" s="308">
        <f t="shared" si="41"/>
        <v>0</v>
      </c>
      <c r="N267" s="234"/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  <c r="Y267" s="234"/>
      <c r="Z267" s="234"/>
      <c r="AA267" s="234"/>
      <c r="AB267" s="234"/>
      <c r="AC267" s="234"/>
      <c r="AD267" s="234"/>
      <c r="AE267" s="234"/>
      <c r="AF267" s="234"/>
      <c r="AG267" s="234"/>
      <c r="AH267" s="234"/>
      <c r="AI267" s="234"/>
      <c r="AJ267" s="234"/>
      <c r="AK267" s="234"/>
      <c r="AL267" s="258" t="str">
        <f t="shared" si="43"/>
        <v>нет</v>
      </c>
      <c r="AM267" s="258" t="str">
        <f t="shared" si="45"/>
        <v>нет</v>
      </c>
      <c r="AN267" s="258">
        <f t="shared" si="42"/>
        <v>0</v>
      </c>
      <c r="AO267" s="258" t="e">
        <f t="shared" si="44"/>
        <v>#VALUE!</v>
      </c>
    </row>
    <row r="268" spans="1:41">
      <c r="A268" s="261" t="e">
        <f t="shared" si="46"/>
        <v>#VALUE!</v>
      </c>
      <c r="B268" s="241">
        <v>265</v>
      </c>
      <c r="C268" s="242"/>
      <c r="D268" s="256" t="str">
        <f t="shared" si="39"/>
        <v/>
      </c>
      <c r="E268" s="234"/>
      <c r="F268" s="234"/>
      <c r="G268" s="242"/>
      <c r="H268" s="257" t="str">
        <f t="shared" si="40"/>
        <v/>
      </c>
      <c r="I268" s="234"/>
      <c r="J268" s="234"/>
      <c r="K268" s="234"/>
      <c r="L268" s="234"/>
      <c r="M268" s="308">
        <f t="shared" si="41"/>
        <v>0</v>
      </c>
      <c r="N268" s="234"/>
      <c r="O268" s="234"/>
      <c r="P268" s="234"/>
      <c r="Q268" s="234"/>
      <c r="R268" s="234"/>
      <c r="S268" s="234"/>
      <c r="T268" s="234"/>
      <c r="U268" s="234"/>
      <c r="V268" s="234"/>
      <c r="W268" s="234"/>
      <c r="X268" s="234"/>
      <c r="Y268" s="234"/>
      <c r="Z268" s="234"/>
      <c r="AA268" s="234"/>
      <c r="AB268" s="234"/>
      <c r="AC268" s="234"/>
      <c r="AD268" s="234"/>
      <c r="AE268" s="234"/>
      <c r="AF268" s="234"/>
      <c r="AG268" s="234"/>
      <c r="AH268" s="234"/>
      <c r="AI268" s="234"/>
      <c r="AJ268" s="234"/>
      <c r="AK268" s="234"/>
      <c r="AL268" s="258" t="str">
        <f t="shared" si="43"/>
        <v>нет</v>
      </c>
      <c r="AM268" s="258" t="str">
        <f t="shared" si="45"/>
        <v>нет</v>
      </c>
      <c r="AN268" s="258">
        <f t="shared" si="42"/>
        <v>0</v>
      </c>
      <c r="AO268" s="258" t="e">
        <f t="shared" si="44"/>
        <v>#VALUE!</v>
      </c>
    </row>
    <row r="269" spans="1:41">
      <c r="A269" s="261" t="e">
        <f t="shared" si="46"/>
        <v>#VALUE!</v>
      </c>
      <c r="B269" s="241">
        <v>266</v>
      </c>
      <c r="C269" s="242"/>
      <c r="D269" s="256" t="str">
        <f t="shared" si="39"/>
        <v/>
      </c>
      <c r="E269" s="234"/>
      <c r="F269" s="234"/>
      <c r="G269" s="242"/>
      <c r="H269" s="257" t="str">
        <f t="shared" si="40"/>
        <v/>
      </c>
      <c r="I269" s="234"/>
      <c r="J269" s="234"/>
      <c r="K269" s="234"/>
      <c r="L269" s="234"/>
      <c r="M269" s="308">
        <f t="shared" si="41"/>
        <v>0</v>
      </c>
      <c r="N269" s="234"/>
      <c r="O269" s="234"/>
      <c r="P269" s="234"/>
      <c r="Q269" s="234"/>
      <c r="R269" s="234"/>
      <c r="S269" s="234"/>
      <c r="T269" s="234"/>
      <c r="U269" s="234"/>
      <c r="V269" s="234"/>
      <c r="W269" s="234"/>
      <c r="X269" s="234"/>
      <c r="Y269" s="234"/>
      <c r="Z269" s="234"/>
      <c r="AA269" s="234"/>
      <c r="AB269" s="234"/>
      <c r="AC269" s="234"/>
      <c r="AD269" s="234"/>
      <c r="AE269" s="234"/>
      <c r="AF269" s="234"/>
      <c r="AG269" s="234"/>
      <c r="AH269" s="234"/>
      <c r="AI269" s="234"/>
      <c r="AJ269" s="234"/>
      <c r="AK269" s="234"/>
      <c r="AL269" s="258" t="str">
        <f t="shared" si="43"/>
        <v>нет</v>
      </c>
      <c r="AM269" s="258" t="str">
        <f t="shared" si="45"/>
        <v>нет</v>
      </c>
      <c r="AN269" s="258">
        <f t="shared" si="42"/>
        <v>0</v>
      </c>
      <c r="AO269" s="258" t="e">
        <f t="shared" si="44"/>
        <v>#VALUE!</v>
      </c>
    </row>
    <row r="270" spans="1:41">
      <c r="A270" s="261" t="e">
        <f t="shared" si="46"/>
        <v>#VALUE!</v>
      </c>
      <c r="B270" s="241">
        <v>267</v>
      </c>
      <c r="C270" s="242"/>
      <c r="D270" s="256" t="str">
        <f t="shared" si="39"/>
        <v/>
      </c>
      <c r="E270" s="234"/>
      <c r="F270" s="234"/>
      <c r="G270" s="242"/>
      <c r="H270" s="257" t="str">
        <f t="shared" si="40"/>
        <v/>
      </c>
      <c r="I270" s="234"/>
      <c r="J270" s="234"/>
      <c r="K270" s="234"/>
      <c r="L270" s="234"/>
      <c r="M270" s="308">
        <f t="shared" si="41"/>
        <v>0</v>
      </c>
      <c r="N270" s="234"/>
      <c r="O270" s="234"/>
      <c r="P270" s="234"/>
      <c r="Q270" s="234"/>
      <c r="R270" s="234"/>
      <c r="S270" s="234"/>
      <c r="T270" s="234"/>
      <c r="U270" s="234"/>
      <c r="V270" s="234"/>
      <c r="W270" s="234"/>
      <c r="X270" s="234"/>
      <c r="Y270" s="234"/>
      <c r="Z270" s="234"/>
      <c r="AA270" s="234"/>
      <c r="AB270" s="234"/>
      <c r="AC270" s="234"/>
      <c r="AD270" s="234"/>
      <c r="AE270" s="234"/>
      <c r="AF270" s="234"/>
      <c r="AG270" s="234"/>
      <c r="AH270" s="234"/>
      <c r="AI270" s="234"/>
      <c r="AJ270" s="234"/>
      <c r="AK270" s="234"/>
      <c r="AL270" s="258" t="str">
        <f t="shared" si="43"/>
        <v>нет</v>
      </c>
      <c r="AM270" s="258" t="str">
        <f t="shared" si="45"/>
        <v>нет</v>
      </c>
      <c r="AN270" s="258">
        <f t="shared" si="42"/>
        <v>0</v>
      </c>
      <c r="AO270" s="258" t="e">
        <f t="shared" si="44"/>
        <v>#VALUE!</v>
      </c>
    </row>
    <row r="271" spans="1:41">
      <c r="A271" s="261" t="e">
        <f t="shared" si="46"/>
        <v>#VALUE!</v>
      </c>
      <c r="B271" s="241">
        <v>268</v>
      </c>
      <c r="C271" s="242"/>
      <c r="D271" s="256" t="str">
        <f t="shared" si="39"/>
        <v/>
      </c>
      <c r="E271" s="234"/>
      <c r="F271" s="234"/>
      <c r="G271" s="242"/>
      <c r="H271" s="257" t="str">
        <f t="shared" si="40"/>
        <v/>
      </c>
      <c r="I271" s="234"/>
      <c r="J271" s="234"/>
      <c r="K271" s="234"/>
      <c r="L271" s="234"/>
      <c r="M271" s="308">
        <f t="shared" si="41"/>
        <v>0</v>
      </c>
      <c r="N271" s="234"/>
      <c r="O271" s="234"/>
      <c r="P271" s="234"/>
      <c r="Q271" s="234"/>
      <c r="R271" s="234"/>
      <c r="S271" s="234"/>
      <c r="T271" s="234"/>
      <c r="U271" s="234"/>
      <c r="V271" s="234"/>
      <c r="W271" s="234"/>
      <c r="X271" s="234"/>
      <c r="Y271" s="234"/>
      <c r="Z271" s="234"/>
      <c r="AA271" s="234"/>
      <c r="AB271" s="234"/>
      <c r="AC271" s="234"/>
      <c r="AD271" s="234"/>
      <c r="AE271" s="234"/>
      <c r="AF271" s="234"/>
      <c r="AG271" s="234"/>
      <c r="AH271" s="234"/>
      <c r="AI271" s="234"/>
      <c r="AJ271" s="234"/>
      <c r="AK271" s="234"/>
      <c r="AL271" s="258" t="str">
        <f t="shared" si="43"/>
        <v>нет</v>
      </c>
      <c r="AM271" s="258" t="str">
        <f t="shared" si="45"/>
        <v>нет</v>
      </c>
      <c r="AN271" s="258">
        <f t="shared" si="42"/>
        <v>0</v>
      </c>
      <c r="AO271" s="258" t="e">
        <f t="shared" si="44"/>
        <v>#VALUE!</v>
      </c>
    </row>
    <row r="272" spans="1:41">
      <c r="A272" s="261" t="e">
        <f t="shared" si="46"/>
        <v>#VALUE!</v>
      </c>
      <c r="B272" s="241">
        <v>269</v>
      </c>
      <c r="C272" s="242"/>
      <c r="D272" s="256" t="str">
        <f t="shared" si="39"/>
        <v/>
      </c>
      <c r="E272" s="234"/>
      <c r="F272" s="234"/>
      <c r="G272" s="242"/>
      <c r="H272" s="257" t="str">
        <f t="shared" si="40"/>
        <v/>
      </c>
      <c r="I272" s="234"/>
      <c r="J272" s="234"/>
      <c r="K272" s="234"/>
      <c r="L272" s="234"/>
      <c r="M272" s="308">
        <f t="shared" si="41"/>
        <v>0</v>
      </c>
      <c r="N272" s="234"/>
      <c r="O272" s="234"/>
      <c r="P272" s="234"/>
      <c r="Q272" s="234"/>
      <c r="R272" s="234"/>
      <c r="S272" s="234"/>
      <c r="T272" s="234"/>
      <c r="U272" s="234"/>
      <c r="V272" s="234"/>
      <c r="W272" s="234"/>
      <c r="X272" s="234"/>
      <c r="Y272" s="234"/>
      <c r="Z272" s="234"/>
      <c r="AA272" s="234"/>
      <c r="AB272" s="234"/>
      <c r="AC272" s="234"/>
      <c r="AD272" s="234"/>
      <c r="AE272" s="234"/>
      <c r="AF272" s="234"/>
      <c r="AG272" s="234"/>
      <c r="AH272" s="234"/>
      <c r="AI272" s="234"/>
      <c r="AJ272" s="234"/>
      <c r="AK272" s="234"/>
      <c r="AL272" s="258" t="str">
        <f t="shared" si="43"/>
        <v>нет</v>
      </c>
      <c r="AM272" s="258" t="str">
        <f t="shared" si="45"/>
        <v>нет</v>
      </c>
      <c r="AN272" s="258">
        <f t="shared" si="42"/>
        <v>0</v>
      </c>
      <c r="AO272" s="258" t="e">
        <f t="shared" si="44"/>
        <v>#VALUE!</v>
      </c>
    </row>
    <row r="273" spans="1:41">
      <c r="A273" s="261" t="e">
        <f t="shared" si="46"/>
        <v>#VALUE!</v>
      </c>
      <c r="B273" s="241">
        <v>270</v>
      </c>
      <c r="C273" s="242"/>
      <c r="D273" s="256" t="str">
        <f t="shared" si="39"/>
        <v/>
      </c>
      <c r="E273" s="234"/>
      <c r="F273" s="234"/>
      <c r="G273" s="242"/>
      <c r="H273" s="257" t="str">
        <f t="shared" si="40"/>
        <v/>
      </c>
      <c r="I273" s="234"/>
      <c r="J273" s="234"/>
      <c r="K273" s="234"/>
      <c r="L273" s="234"/>
      <c r="M273" s="308">
        <f t="shared" si="41"/>
        <v>0</v>
      </c>
      <c r="N273" s="234"/>
      <c r="O273" s="234"/>
      <c r="P273" s="234"/>
      <c r="Q273" s="234"/>
      <c r="R273" s="234"/>
      <c r="S273" s="234"/>
      <c r="T273" s="234"/>
      <c r="U273" s="234"/>
      <c r="V273" s="234"/>
      <c r="W273" s="234"/>
      <c r="X273" s="234"/>
      <c r="Y273" s="234"/>
      <c r="Z273" s="234"/>
      <c r="AA273" s="234"/>
      <c r="AB273" s="234"/>
      <c r="AC273" s="234"/>
      <c r="AD273" s="234"/>
      <c r="AE273" s="234"/>
      <c r="AF273" s="234"/>
      <c r="AG273" s="234"/>
      <c r="AH273" s="234"/>
      <c r="AI273" s="234"/>
      <c r="AJ273" s="234"/>
      <c r="AK273" s="234"/>
      <c r="AL273" s="258" t="str">
        <f t="shared" si="43"/>
        <v>нет</v>
      </c>
      <c r="AM273" s="258" t="str">
        <f t="shared" si="45"/>
        <v>нет</v>
      </c>
      <c r="AN273" s="258">
        <f t="shared" si="42"/>
        <v>0</v>
      </c>
      <c r="AO273" s="258" t="e">
        <f t="shared" si="44"/>
        <v>#VALUE!</v>
      </c>
    </row>
    <row r="274" spans="1:41">
      <c r="A274" s="261" t="e">
        <f t="shared" si="46"/>
        <v>#VALUE!</v>
      </c>
      <c r="B274" s="241">
        <v>271</v>
      </c>
      <c r="C274" s="242"/>
      <c r="D274" s="256" t="str">
        <f t="shared" si="39"/>
        <v/>
      </c>
      <c r="E274" s="234"/>
      <c r="F274" s="234"/>
      <c r="G274" s="242"/>
      <c r="H274" s="257" t="str">
        <f t="shared" si="40"/>
        <v/>
      </c>
      <c r="I274" s="234"/>
      <c r="J274" s="234"/>
      <c r="K274" s="234"/>
      <c r="L274" s="234"/>
      <c r="M274" s="308">
        <f t="shared" si="41"/>
        <v>0</v>
      </c>
      <c r="N274" s="234"/>
      <c r="O274" s="234"/>
      <c r="P274" s="234"/>
      <c r="Q274" s="234"/>
      <c r="R274" s="234"/>
      <c r="S274" s="234"/>
      <c r="T274" s="234"/>
      <c r="U274" s="234"/>
      <c r="V274" s="234"/>
      <c r="W274" s="234"/>
      <c r="X274" s="234"/>
      <c r="Y274" s="234"/>
      <c r="Z274" s="234"/>
      <c r="AA274" s="234"/>
      <c r="AB274" s="234"/>
      <c r="AC274" s="234"/>
      <c r="AD274" s="234"/>
      <c r="AE274" s="234"/>
      <c r="AF274" s="234"/>
      <c r="AG274" s="234"/>
      <c r="AH274" s="234"/>
      <c r="AI274" s="234"/>
      <c r="AJ274" s="234"/>
      <c r="AK274" s="234"/>
      <c r="AL274" s="258" t="str">
        <f t="shared" si="43"/>
        <v>нет</v>
      </c>
      <c r="AM274" s="258" t="str">
        <f t="shared" si="45"/>
        <v>нет</v>
      </c>
      <c r="AN274" s="258">
        <f t="shared" si="42"/>
        <v>0</v>
      </c>
      <c r="AO274" s="258" t="e">
        <f t="shared" si="44"/>
        <v>#VALUE!</v>
      </c>
    </row>
    <row r="275" spans="1:41">
      <c r="A275" s="261" t="e">
        <f t="shared" si="46"/>
        <v>#VALUE!</v>
      </c>
      <c r="B275" s="241">
        <v>272</v>
      </c>
      <c r="C275" s="242"/>
      <c r="D275" s="256" t="str">
        <f t="shared" si="39"/>
        <v/>
      </c>
      <c r="E275" s="234"/>
      <c r="F275" s="234"/>
      <c r="G275" s="242"/>
      <c r="H275" s="257" t="str">
        <f t="shared" si="40"/>
        <v/>
      </c>
      <c r="I275" s="234"/>
      <c r="J275" s="234"/>
      <c r="K275" s="234"/>
      <c r="L275" s="234"/>
      <c r="M275" s="308">
        <f t="shared" si="41"/>
        <v>0</v>
      </c>
      <c r="N275" s="234"/>
      <c r="O275" s="234"/>
      <c r="P275" s="234"/>
      <c r="Q275" s="234"/>
      <c r="R275" s="234"/>
      <c r="S275" s="234"/>
      <c r="T275" s="234"/>
      <c r="U275" s="234"/>
      <c r="V275" s="234"/>
      <c r="W275" s="234"/>
      <c r="X275" s="234"/>
      <c r="Y275" s="234"/>
      <c r="Z275" s="234"/>
      <c r="AA275" s="234"/>
      <c r="AB275" s="234"/>
      <c r="AC275" s="234"/>
      <c r="AD275" s="234"/>
      <c r="AE275" s="234"/>
      <c r="AF275" s="234"/>
      <c r="AG275" s="234"/>
      <c r="AH275" s="234"/>
      <c r="AI275" s="234"/>
      <c r="AJ275" s="234"/>
      <c r="AK275" s="234"/>
      <c r="AL275" s="258" t="str">
        <f t="shared" si="43"/>
        <v>нет</v>
      </c>
      <c r="AM275" s="258" t="str">
        <f t="shared" si="45"/>
        <v>нет</v>
      </c>
      <c r="AN275" s="258">
        <f t="shared" si="42"/>
        <v>0</v>
      </c>
      <c r="AO275" s="258" t="e">
        <f t="shared" si="44"/>
        <v>#VALUE!</v>
      </c>
    </row>
    <row r="276" spans="1:41">
      <c r="A276" s="261" t="e">
        <f t="shared" si="46"/>
        <v>#VALUE!</v>
      </c>
      <c r="B276" s="241">
        <v>273</v>
      </c>
      <c r="C276" s="242"/>
      <c r="D276" s="256" t="str">
        <f t="shared" si="39"/>
        <v/>
      </c>
      <c r="E276" s="234"/>
      <c r="F276" s="234"/>
      <c r="G276" s="242"/>
      <c r="H276" s="257" t="str">
        <f t="shared" si="40"/>
        <v/>
      </c>
      <c r="I276" s="234"/>
      <c r="J276" s="234"/>
      <c r="K276" s="234"/>
      <c r="L276" s="234"/>
      <c r="M276" s="308">
        <f t="shared" si="41"/>
        <v>0</v>
      </c>
      <c r="N276" s="234"/>
      <c r="O276" s="234"/>
      <c r="P276" s="234"/>
      <c r="Q276" s="234"/>
      <c r="R276" s="234"/>
      <c r="S276" s="234"/>
      <c r="T276" s="234"/>
      <c r="U276" s="234"/>
      <c r="V276" s="234"/>
      <c r="W276" s="234"/>
      <c r="X276" s="234"/>
      <c r="Y276" s="234"/>
      <c r="Z276" s="234"/>
      <c r="AA276" s="234"/>
      <c r="AB276" s="234"/>
      <c r="AC276" s="234"/>
      <c r="AD276" s="234"/>
      <c r="AE276" s="234"/>
      <c r="AF276" s="234"/>
      <c r="AG276" s="234"/>
      <c r="AH276" s="234"/>
      <c r="AI276" s="234"/>
      <c r="AJ276" s="234"/>
      <c r="AK276" s="234"/>
      <c r="AL276" s="258" t="str">
        <f t="shared" si="43"/>
        <v>нет</v>
      </c>
      <c r="AM276" s="258" t="str">
        <f t="shared" si="45"/>
        <v>нет</v>
      </c>
      <c r="AN276" s="258">
        <f t="shared" si="42"/>
        <v>0</v>
      </c>
      <c r="AO276" s="258" t="e">
        <f t="shared" si="44"/>
        <v>#VALUE!</v>
      </c>
    </row>
    <row r="277" spans="1:41">
      <c r="A277" s="261" t="e">
        <f t="shared" si="46"/>
        <v>#VALUE!</v>
      </c>
      <c r="B277" s="241">
        <v>274</v>
      </c>
      <c r="C277" s="242"/>
      <c r="D277" s="256" t="str">
        <f t="shared" si="39"/>
        <v/>
      </c>
      <c r="E277" s="234"/>
      <c r="F277" s="234"/>
      <c r="G277" s="242"/>
      <c r="H277" s="257" t="str">
        <f t="shared" si="40"/>
        <v/>
      </c>
      <c r="I277" s="234"/>
      <c r="J277" s="234"/>
      <c r="K277" s="234"/>
      <c r="L277" s="234"/>
      <c r="M277" s="308">
        <f t="shared" si="41"/>
        <v>0</v>
      </c>
      <c r="N277" s="234"/>
      <c r="O277" s="234"/>
      <c r="P277" s="234"/>
      <c r="Q277" s="234"/>
      <c r="R277" s="234"/>
      <c r="S277" s="234"/>
      <c r="T277" s="234"/>
      <c r="U277" s="234"/>
      <c r="V277" s="234"/>
      <c r="W277" s="234"/>
      <c r="X277" s="234"/>
      <c r="Y277" s="234"/>
      <c r="Z277" s="234"/>
      <c r="AA277" s="234"/>
      <c r="AB277" s="234"/>
      <c r="AC277" s="234"/>
      <c r="AD277" s="234"/>
      <c r="AE277" s="234"/>
      <c r="AF277" s="234"/>
      <c r="AG277" s="234"/>
      <c r="AH277" s="234"/>
      <c r="AI277" s="234"/>
      <c r="AJ277" s="234"/>
      <c r="AK277" s="234"/>
      <c r="AL277" s="258" t="str">
        <f t="shared" si="43"/>
        <v>нет</v>
      </c>
      <c r="AM277" s="258" t="str">
        <f t="shared" si="45"/>
        <v>нет</v>
      </c>
      <c r="AN277" s="258">
        <f t="shared" si="42"/>
        <v>0</v>
      </c>
      <c r="AO277" s="258" t="e">
        <f t="shared" si="44"/>
        <v>#VALUE!</v>
      </c>
    </row>
    <row r="278" spans="1:41">
      <c r="A278" s="261" t="e">
        <f t="shared" si="46"/>
        <v>#VALUE!</v>
      </c>
      <c r="B278" s="241">
        <v>275</v>
      </c>
      <c r="C278" s="242"/>
      <c r="D278" s="256" t="str">
        <f t="shared" si="39"/>
        <v/>
      </c>
      <c r="E278" s="234"/>
      <c r="F278" s="234"/>
      <c r="G278" s="242"/>
      <c r="H278" s="257" t="str">
        <f t="shared" si="40"/>
        <v/>
      </c>
      <c r="I278" s="234"/>
      <c r="J278" s="234"/>
      <c r="K278" s="234"/>
      <c r="L278" s="234"/>
      <c r="M278" s="308">
        <f t="shared" si="41"/>
        <v>0</v>
      </c>
      <c r="N278" s="234"/>
      <c r="O278" s="234"/>
      <c r="P278" s="234"/>
      <c r="Q278" s="234"/>
      <c r="R278" s="234"/>
      <c r="S278" s="234"/>
      <c r="T278" s="234"/>
      <c r="U278" s="234"/>
      <c r="V278" s="234"/>
      <c r="W278" s="234"/>
      <c r="X278" s="234"/>
      <c r="Y278" s="234"/>
      <c r="Z278" s="234"/>
      <c r="AA278" s="234"/>
      <c r="AB278" s="234"/>
      <c r="AC278" s="234"/>
      <c r="AD278" s="234"/>
      <c r="AE278" s="234"/>
      <c r="AF278" s="234"/>
      <c r="AG278" s="234"/>
      <c r="AH278" s="234"/>
      <c r="AI278" s="234"/>
      <c r="AJ278" s="234"/>
      <c r="AK278" s="234"/>
      <c r="AL278" s="258" t="str">
        <f t="shared" si="43"/>
        <v>нет</v>
      </c>
      <c r="AM278" s="258" t="str">
        <f t="shared" si="45"/>
        <v>нет</v>
      </c>
      <c r="AN278" s="258">
        <f t="shared" si="42"/>
        <v>0</v>
      </c>
      <c r="AO278" s="258" t="e">
        <f t="shared" si="44"/>
        <v>#VALUE!</v>
      </c>
    </row>
    <row r="279" spans="1:41">
      <c r="A279" s="261" t="e">
        <f t="shared" si="46"/>
        <v>#VALUE!</v>
      </c>
      <c r="B279" s="241">
        <v>276</v>
      </c>
      <c r="C279" s="242"/>
      <c r="D279" s="256" t="str">
        <f t="shared" si="39"/>
        <v/>
      </c>
      <c r="E279" s="234"/>
      <c r="F279" s="234"/>
      <c r="G279" s="242"/>
      <c r="H279" s="257" t="str">
        <f t="shared" si="40"/>
        <v/>
      </c>
      <c r="I279" s="234"/>
      <c r="J279" s="234"/>
      <c r="K279" s="234"/>
      <c r="L279" s="234"/>
      <c r="M279" s="308">
        <f t="shared" si="41"/>
        <v>0</v>
      </c>
      <c r="N279" s="234"/>
      <c r="O279" s="234"/>
      <c r="P279" s="234"/>
      <c r="Q279" s="234"/>
      <c r="R279" s="234"/>
      <c r="S279" s="234"/>
      <c r="T279" s="234"/>
      <c r="U279" s="234"/>
      <c r="V279" s="234"/>
      <c r="W279" s="234"/>
      <c r="X279" s="234"/>
      <c r="Y279" s="234"/>
      <c r="Z279" s="234"/>
      <c r="AA279" s="234"/>
      <c r="AB279" s="234"/>
      <c r="AC279" s="234"/>
      <c r="AD279" s="234"/>
      <c r="AE279" s="234"/>
      <c r="AF279" s="234"/>
      <c r="AG279" s="234"/>
      <c r="AH279" s="234"/>
      <c r="AI279" s="234"/>
      <c r="AJ279" s="234"/>
      <c r="AK279" s="234"/>
      <c r="AL279" s="258" t="str">
        <f t="shared" si="43"/>
        <v>нет</v>
      </c>
      <c r="AM279" s="258" t="str">
        <f t="shared" si="45"/>
        <v>нет</v>
      </c>
      <c r="AN279" s="258">
        <f t="shared" si="42"/>
        <v>0</v>
      </c>
      <c r="AO279" s="258" t="e">
        <f t="shared" si="44"/>
        <v>#VALUE!</v>
      </c>
    </row>
    <row r="280" spans="1:41">
      <c r="A280" s="261" t="e">
        <f t="shared" si="46"/>
        <v>#VALUE!</v>
      </c>
      <c r="B280" s="241">
        <v>277</v>
      </c>
      <c r="C280" s="242"/>
      <c r="D280" s="256" t="str">
        <f t="shared" si="39"/>
        <v/>
      </c>
      <c r="E280" s="234"/>
      <c r="F280" s="234"/>
      <c r="G280" s="242"/>
      <c r="H280" s="257" t="str">
        <f t="shared" si="40"/>
        <v/>
      </c>
      <c r="I280" s="234"/>
      <c r="J280" s="234"/>
      <c r="K280" s="234"/>
      <c r="L280" s="234"/>
      <c r="M280" s="308">
        <f t="shared" si="41"/>
        <v>0</v>
      </c>
      <c r="N280" s="234"/>
      <c r="O280" s="234"/>
      <c r="P280" s="234"/>
      <c r="Q280" s="234"/>
      <c r="R280" s="234"/>
      <c r="S280" s="234"/>
      <c r="T280" s="234"/>
      <c r="U280" s="234"/>
      <c r="V280" s="234"/>
      <c r="W280" s="234"/>
      <c r="X280" s="234"/>
      <c r="Y280" s="234"/>
      <c r="Z280" s="234"/>
      <c r="AA280" s="234"/>
      <c r="AB280" s="234"/>
      <c r="AC280" s="234"/>
      <c r="AD280" s="234"/>
      <c r="AE280" s="234"/>
      <c r="AF280" s="234"/>
      <c r="AG280" s="234"/>
      <c r="AH280" s="234"/>
      <c r="AI280" s="234"/>
      <c r="AJ280" s="234"/>
      <c r="AK280" s="234"/>
      <c r="AL280" s="258" t="str">
        <f t="shared" si="43"/>
        <v>нет</v>
      </c>
      <c r="AM280" s="258" t="str">
        <f t="shared" si="45"/>
        <v>нет</v>
      </c>
      <c r="AN280" s="258">
        <f t="shared" si="42"/>
        <v>0</v>
      </c>
      <c r="AO280" s="258" t="e">
        <f t="shared" si="44"/>
        <v>#VALUE!</v>
      </c>
    </row>
    <row r="281" spans="1:41">
      <c r="A281" s="261" t="e">
        <f t="shared" si="46"/>
        <v>#VALUE!</v>
      </c>
      <c r="B281" s="241">
        <v>278</v>
      </c>
      <c r="C281" s="242"/>
      <c r="D281" s="256" t="str">
        <f t="shared" si="39"/>
        <v/>
      </c>
      <c r="E281" s="234"/>
      <c r="F281" s="234"/>
      <c r="G281" s="242"/>
      <c r="H281" s="257" t="str">
        <f t="shared" si="40"/>
        <v/>
      </c>
      <c r="I281" s="234"/>
      <c r="J281" s="234"/>
      <c r="K281" s="234"/>
      <c r="L281" s="234"/>
      <c r="M281" s="308">
        <f t="shared" si="41"/>
        <v>0</v>
      </c>
      <c r="N281" s="234"/>
      <c r="O281" s="234"/>
      <c r="P281" s="234"/>
      <c r="Q281" s="234"/>
      <c r="R281" s="234"/>
      <c r="S281" s="234"/>
      <c r="T281" s="234"/>
      <c r="U281" s="234"/>
      <c r="V281" s="234"/>
      <c r="W281" s="234"/>
      <c r="X281" s="234"/>
      <c r="Y281" s="234"/>
      <c r="Z281" s="234"/>
      <c r="AA281" s="234"/>
      <c r="AB281" s="234"/>
      <c r="AC281" s="234"/>
      <c r="AD281" s="234"/>
      <c r="AE281" s="234"/>
      <c r="AF281" s="234"/>
      <c r="AG281" s="234"/>
      <c r="AH281" s="234"/>
      <c r="AI281" s="234"/>
      <c r="AJ281" s="234"/>
      <c r="AK281" s="234"/>
      <c r="AL281" s="258" t="str">
        <f t="shared" si="43"/>
        <v>нет</v>
      </c>
      <c r="AM281" s="258" t="str">
        <f t="shared" si="45"/>
        <v>нет</v>
      </c>
      <c r="AN281" s="258">
        <f t="shared" si="42"/>
        <v>0</v>
      </c>
      <c r="AO281" s="258" t="e">
        <f t="shared" si="44"/>
        <v>#VALUE!</v>
      </c>
    </row>
    <row r="282" spans="1:41">
      <c r="A282" s="261" t="e">
        <f t="shared" si="46"/>
        <v>#VALUE!</v>
      </c>
      <c r="B282" s="241">
        <v>279</v>
      </c>
      <c r="C282" s="242"/>
      <c r="D282" s="256" t="str">
        <f t="shared" si="39"/>
        <v/>
      </c>
      <c r="E282" s="234"/>
      <c r="F282" s="234"/>
      <c r="G282" s="242"/>
      <c r="H282" s="257" t="str">
        <f t="shared" si="40"/>
        <v/>
      </c>
      <c r="I282" s="234"/>
      <c r="J282" s="234"/>
      <c r="K282" s="234"/>
      <c r="L282" s="234"/>
      <c r="M282" s="308">
        <f t="shared" si="41"/>
        <v>0</v>
      </c>
      <c r="N282" s="234"/>
      <c r="O282" s="234"/>
      <c r="P282" s="234"/>
      <c r="Q282" s="234"/>
      <c r="R282" s="234"/>
      <c r="S282" s="234"/>
      <c r="T282" s="234"/>
      <c r="U282" s="234"/>
      <c r="V282" s="234"/>
      <c r="W282" s="234"/>
      <c r="X282" s="234"/>
      <c r="Y282" s="234"/>
      <c r="Z282" s="234"/>
      <c r="AA282" s="234"/>
      <c r="AB282" s="234"/>
      <c r="AC282" s="234"/>
      <c r="AD282" s="234"/>
      <c r="AE282" s="234"/>
      <c r="AF282" s="234"/>
      <c r="AG282" s="234"/>
      <c r="AH282" s="234"/>
      <c r="AI282" s="234"/>
      <c r="AJ282" s="234"/>
      <c r="AK282" s="234"/>
      <c r="AL282" s="258" t="str">
        <f t="shared" si="43"/>
        <v>нет</v>
      </c>
      <c r="AM282" s="258" t="str">
        <f t="shared" si="45"/>
        <v>нет</v>
      </c>
      <c r="AN282" s="258">
        <f t="shared" si="42"/>
        <v>0</v>
      </c>
      <c r="AO282" s="258" t="e">
        <f t="shared" si="44"/>
        <v>#VALUE!</v>
      </c>
    </row>
    <row r="283" spans="1:41">
      <c r="A283" s="261" t="e">
        <f t="shared" si="46"/>
        <v>#VALUE!</v>
      </c>
      <c r="B283" s="241">
        <v>280</v>
      </c>
      <c r="C283" s="242"/>
      <c r="D283" s="256" t="str">
        <f t="shared" si="39"/>
        <v/>
      </c>
      <c r="E283" s="234"/>
      <c r="F283" s="234"/>
      <c r="G283" s="242"/>
      <c r="H283" s="257" t="str">
        <f t="shared" si="40"/>
        <v/>
      </c>
      <c r="I283" s="234"/>
      <c r="J283" s="234"/>
      <c r="K283" s="234"/>
      <c r="L283" s="234"/>
      <c r="M283" s="308">
        <f t="shared" si="41"/>
        <v>0</v>
      </c>
      <c r="N283" s="234"/>
      <c r="O283" s="234"/>
      <c r="P283" s="234"/>
      <c r="Q283" s="234"/>
      <c r="R283" s="234"/>
      <c r="S283" s="234"/>
      <c r="T283" s="234"/>
      <c r="U283" s="234"/>
      <c r="V283" s="234"/>
      <c r="W283" s="234"/>
      <c r="X283" s="234"/>
      <c r="Y283" s="234"/>
      <c r="Z283" s="234"/>
      <c r="AA283" s="234"/>
      <c r="AB283" s="234"/>
      <c r="AC283" s="234"/>
      <c r="AD283" s="234"/>
      <c r="AE283" s="234"/>
      <c r="AF283" s="234"/>
      <c r="AG283" s="234"/>
      <c r="AH283" s="234"/>
      <c r="AI283" s="234"/>
      <c r="AJ283" s="234"/>
      <c r="AK283" s="234"/>
      <c r="AL283" s="258" t="str">
        <f t="shared" si="43"/>
        <v>нет</v>
      </c>
      <c r="AM283" s="258" t="str">
        <f t="shared" si="45"/>
        <v>нет</v>
      </c>
      <c r="AN283" s="258">
        <f t="shared" si="42"/>
        <v>0</v>
      </c>
      <c r="AO283" s="258" t="e">
        <f t="shared" si="44"/>
        <v>#VALUE!</v>
      </c>
    </row>
    <row r="284" spans="1:41">
      <c r="A284" s="261" t="e">
        <f t="shared" si="46"/>
        <v>#VALUE!</v>
      </c>
      <c r="B284" s="241">
        <v>281</v>
      </c>
      <c r="C284" s="242"/>
      <c r="D284" s="256" t="str">
        <f t="shared" si="39"/>
        <v/>
      </c>
      <c r="E284" s="234"/>
      <c r="F284" s="234"/>
      <c r="G284" s="242"/>
      <c r="H284" s="257" t="str">
        <f t="shared" si="40"/>
        <v/>
      </c>
      <c r="I284" s="234"/>
      <c r="J284" s="234"/>
      <c r="K284" s="234"/>
      <c r="L284" s="234"/>
      <c r="M284" s="308">
        <f t="shared" si="41"/>
        <v>0</v>
      </c>
      <c r="N284" s="234"/>
      <c r="O284" s="234"/>
      <c r="P284" s="234"/>
      <c r="Q284" s="234"/>
      <c r="R284" s="234"/>
      <c r="S284" s="234"/>
      <c r="T284" s="234"/>
      <c r="U284" s="234"/>
      <c r="V284" s="234"/>
      <c r="W284" s="234"/>
      <c r="X284" s="234"/>
      <c r="Y284" s="234"/>
      <c r="Z284" s="234"/>
      <c r="AA284" s="234"/>
      <c r="AB284" s="234"/>
      <c r="AC284" s="234"/>
      <c r="AD284" s="234"/>
      <c r="AE284" s="234"/>
      <c r="AF284" s="234"/>
      <c r="AG284" s="234"/>
      <c r="AH284" s="234"/>
      <c r="AI284" s="234"/>
      <c r="AJ284" s="234"/>
      <c r="AK284" s="234"/>
      <c r="AL284" s="258" t="str">
        <f t="shared" si="43"/>
        <v>нет</v>
      </c>
      <c r="AM284" s="258" t="str">
        <f t="shared" si="45"/>
        <v>нет</v>
      </c>
      <c r="AN284" s="258">
        <f t="shared" si="42"/>
        <v>0</v>
      </c>
      <c r="AO284" s="258" t="e">
        <f t="shared" si="44"/>
        <v>#VALUE!</v>
      </c>
    </row>
    <row r="285" spans="1:41">
      <c r="A285" s="261" t="e">
        <f t="shared" si="46"/>
        <v>#VALUE!</v>
      </c>
      <c r="B285" s="241">
        <v>282</v>
      </c>
      <c r="C285" s="242"/>
      <c r="D285" s="256" t="str">
        <f t="shared" si="39"/>
        <v/>
      </c>
      <c r="E285" s="234"/>
      <c r="F285" s="234"/>
      <c r="G285" s="242"/>
      <c r="H285" s="257" t="str">
        <f t="shared" si="40"/>
        <v/>
      </c>
      <c r="I285" s="234"/>
      <c r="J285" s="234"/>
      <c r="K285" s="234"/>
      <c r="L285" s="234"/>
      <c r="M285" s="308">
        <f t="shared" si="41"/>
        <v>0</v>
      </c>
      <c r="N285" s="234"/>
      <c r="O285" s="234"/>
      <c r="P285" s="234"/>
      <c r="Q285" s="234"/>
      <c r="R285" s="234"/>
      <c r="S285" s="234"/>
      <c r="T285" s="234"/>
      <c r="U285" s="234"/>
      <c r="V285" s="234"/>
      <c r="W285" s="234"/>
      <c r="X285" s="234"/>
      <c r="Y285" s="234"/>
      <c r="Z285" s="234"/>
      <c r="AA285" s="234"/>
      <c r="AB285" s="234"/>
      <c r="AC285" s="234"/>
      <c r="AD285" s="234"/>
      <c r="AE285" s="234"/>
      <c r="AF285" s="234"/>
      <c r="AG285" s="234"/>
      <c r="AH285" s="234"/>
      <c r="AI285" s="234"/>
      <c r="AJ285" s="234"/>
      <c r="AK285" s="234"/>
      <c r="AL285" s="258" t="str">
        <f t="shared" si="43"/>
        <v>нет</v>
      </c>
      <c r="AM285" s="258" t="str">
        <f t="shared" si="45"/>
        <v>нет</v>
      </c>
      <c r="AN285" s="258">
        <f t="shared" si="42"/>
        <v>0</v>
      </c>
      <c r="AO285" s="258" t="e">
        <f t="shared" si="44"/>
        <v>#VALUE!</v>
      </c>
    </row>
    <row r="286" spans="1:41">
      <c r="A286" s="261" t="e">
        <f t="shared" si="46"/>
        <v>#VALUE!</v>
      </c>
      <c r="B286" s="241">
        <v>283</v>
      </c>
      <c r="C286" s="242"/>
      <c r="D286" s="256" t="str">
        <f t="shared" si="39"/>
        <v/>
      </c>
      <c r="E286" s="234"/>
      <c r="F286" s="234"/>
      <c r="G286" s="242"/>
      <c r="H286" s="257" t="str">
        <f t="shared" si="40"/>
        <v/>
      </c>
      <c r="I286" s="234"/>
      <c r="J286" s="234"/>
      <c r="K286" s="234"/>
      <c r="L286" s="234"/>
      <c r="M286" s="308">
        <f t="shared" si="41"/>
        <v>0</v>
      </c>
      <c r="N286" s="234"/>
      <c r="O286" s="234"/>
      <c r="P286" s="234"/>
      <c r="Q286" s="234"/>
      <c r="R286" s="234"/>
      <c r="S286" s="234"/>
      <c r="T286" s="234"/>
      <c r="U286" s="234"/>
      <c r="V286" s="234"/>
      <c r="W286" s="234"/>
      <c r="X286" s="234"/>
      <c r="Y286" s="234"/>
      <c r="Z286" s="234"/>
      <c r="AA286" s="234"/>
      <c r="AB286" s="234"/>
      <c r="AC286" s="234"/>
      <c r="AD286" s="234"/>
      <c r="AE286" s="234"/>
      <c r="AF286" s="234"/>
      <c r="AG286" s="234"/>
      <c r="AH286" s="234"/>
      <c r="AI286" s="234"/>
      <c r="AJ286" s="234"/>
      <c r="AK286" s="234"/>
      <c r="AL286" s="258" t="str">
        <f t="shared" si="43"/>
        <v>нет</v>
      </c>
      <c r="AM286" s="258" t="str">
        <f t="shared" si="45"/>
        <v>нет</v>
      </c>
      <c r="AN286" s="258">
        <f t="shared" si="42"/>
        <v>0</v>
      </c>
      <c r="AO286" s="258" t="e">
        <f t="shared" si="44"/>
        <v>#VALUE!</v>
      </c>
    </row>
    <row r="287" spans="1:41">
      <c r="A287" s="261" t="e">
        <f t="shared" si="46"/>
        <v>#VALUE!</v>
      </c>
      <c r="B287" s="241">
        <v>284</v>
      </c>
      <c r="C287" s="242"/>
      <c r="D287" s="256" t="str">
        <f t="shared" si="39"/>
        <v/>
      </c>
      <c r="E287" s="234"/>
      <c r="F287" s="234"/>
      <c r="G287" s="242"/>
      <c r="H287" s="257" t="str">
        <f t="shared" si="40"/>
        <v/>
      </c>
      <c r="I287" s="234"/>
      <c r="J287" s="234"/>
      <c r="K287" s="234"/>
      <c r="L287" s="234"/>
      <c r="M287" s="308">
        <f t="shared" si="41"/>
        <v>0</v>
      </c>
      <c r="N287" s="234"/>
      <c r="O287" s="234"/>
      <c r="P287" s="234"/>
      <c r="Q287" s="234"/>
      <c r="R287" s="234"/>
      <c r="S287" s="234"/>
      <c r="T287" s="234"/>
      <c r="U287" s="234"/>
      <c r="V287" s="234"/>
      <c r="W287" s="234"/>
      <c r="X287" s="234"/>
      <c r="Y287" s="234"/>
      <c r="Z287" s="234"/>
      <c r="AA287" s="234"/>
      <c r="AB287" s="234"/>
      <c r="AC287" s="234"/>
      <c r="AD287" s="234"/>
      <c r="AE287" s="234"/>
      <c r="AF287" s="234"/>
      <c r="AG287" s="234"/>
      <c r="AH287" s="234"/>
      <c r="AI287" s="234"/>
      <c r="AJ287" s="234"/>
      <c r="AK287" s="234"/>
      <c r="AL287" s="258" t="str">
        <f t="shared" si="43"/>
        <v>нет</v>
      </c>
      <c r="AM287" s="258" t="str">
        <f t="shared" si="45"/>
        <v>нет</v>
      </c>
      <c r="AN287" s="258">
        <f t="shared" si="42"/>
        <v>0</v>
      </c>
      <c r="AO287" s="258" t="e">
        <f t="shared" si="44"/>
        <v>#VALUE!</v>
      </c>
    </row>
    <row r="288" spans="1:41">
      <c r="A288" s="261" t="e">
        <f t="shared" si="46"/>
        <v>#VALUE!</v>
      </c>
      <c r="B288" s="241">
        <v>285</v>
      </c>
      <c r="C288" s="242"/>
      <c r="D288" s="256" t="str">
        <f t="shared" si="39"/>
        <v/>
      </c>
      <c r="E288" s="234"/>
      <c r="F288" s="234"/>
      <c r="G288" s="242"/>
      <c r="H288" s="257" t="str">
        <f t="shared" si="40"/>
        <v/>
      </c>
      <c r="I288" s="234"/>
      <c r="J288" s="234"/>
      <c r="K288" s="234"/>
      <c r="L288" s="234"/>
      <c r="M288" s="308">
        <f t="shared" si="41"/>
        <v>0</v>
      </c>
      <c r="N288" s="234"/>
      <c r="O288" s="234"/>
      <c r="P288" s="234"/>
      <c r="Q288" s="234"/>
      <c r="R288" s="234"/>
      <c r="S288" s="234"/>
      <c r="T288" s="234"/>
      <c r="U288" s="234"/>
      <c r="V288" s="234"/>
      <c r="W288" s="234"/>
      <c r="X288" s="234"/>
      <c r="Y288" s="234"/>
      <c r="Z288" s="234"/>
      <c r="AA288" s="234"/>
      <c r="AB288" s="234"/>
      <c r="AC288" s="234"/>
      <c r="AD288" s="234"/>
      <c r="AE288" s="234"/>
      <c r="AF288" s="234"/>
      <c r="AG288" s="234"/>
      <c r="AH288" s="234"/>
      <c r="AI288" s="234"/>
      <c r="AJ288" s="234"/>
      <c r="AK288" s="234"/>
      <c r="AL288" s="258" t="str">
        <f t="shared" si="43"/>
        <v>нет</v>
      </c>
      <c r="AM288" s="258" t="str">
        <f t="shared" si="45"/>
        <v>нет</v>
      </c>
      <c r="AN288" s="258">
        <f t="shared" si="42"/>
        <v>0</v>
      </c>
      <c r="AO288" s="258" t="e">
        <f t="shared" si="44"/>
        <v>#VALUE!</v>
      </c>
    </row>
    <row r="289" spans="1:41">
      <c r="A289" s="261" t="e">
        <f t="shared" si="46"/>
        <v>#VALUE!</v>
      </c>
      <c r="B289" s="241">
        <v>286</v>
      </c>
      <c r="C289" s="242"/>
      <c r="D289" s="256" t="str">
        <f t="shared" si="39"/>
        <v/>
      </c>
      <c r="E289" s="234"/>
      <c r="F289" s="234"/>
      <c r="G289" s="242"/>
      <c r="H289" s="257" t="str">
        <f t="shared" si="40"/>
        <v/>
      </c>
      <c r="I289" s="234"/>
      <c r="J289" s="234"/>
      <c r="K289" s="234"/>
      <c r="L289" s="234"/>
      <c r="M289" s="308">
        <f t="shared" si="41"/>
        <v>0</v>
      </c>
      <c r="N289" s="234"/>
      <c r="O289" s="234"/>
      <c r="P289" s="234"/>
      <c r="Q289" s="234"/>
      <c r="R289" s="234"/>
      <c r="S289" s="234"/>
      <c r="T289" s="234"/>
      <c r="U289" s="234"/>
      <c r="V289" s="234"/>
      <c r="W289" s="234"/>
      <c r="X289" s="234"/>
      <c r="Y289" s="234"/>
      <c r="Z289" s="234"/>
      <c r="AA289" s="234"/>
      <c r="AB289" s="234"/>
      <c r="AC289" s="234"/>
      <c r="AD289" s="234"/>
      <c r="AE289" s="234"/>
      <c r="AF289" s="234"/>
      <c r="AG289" s="234"/>
      <c r="AH289" s="234"/>
      <c r="AI289" s="234"/>
      <c r="AJ289" s="234"/>
      <c r="AK289" s="234"/>
      <c r="AL289" s="258" t="str">
        <f t="shared" si="43"/>
        <v>нет</v>
      </c>
      <c r="AM289" s="258" t="str">
        <f t="shared" si="45"/>
        <v>нет</v>
      </c>
      <c r="AN289" s="258">
        <f t="shared" si="42"/>
        <v>0</v>
      </c>
      <c r="AO289" s="258" t="e">
        <f t="shared" si="44"/>
        <v>#VALUE!</v>
      </c>
    </row>
    <row r="290" spans="1:41">
      <c r="A290" s="261" t="e">
        <f t="shared" si="46"/>
        <v>#VALUE!</v>
      </c>
      <c r="B290" s="241">
        <v>287</v>
      </c>
      <c r="C290" s="242"/>
      <c r="D290" s="256" t="str">
        <f t="shared" si="39"/>
        <v/>
      </c>
      <c r="E290" s="234"/>
      <c r="F290" s="234"/>
      <c r="G290" s="242"/>
      <c r="H290" s="257" t="str">
        <f t="shared" si="40"/>
        <v/>
      </c>
      <c r="I290" s="234"/>
      <c r="J290" s="234"/>
      <c r="K290" s="234"/>
      <c r="L290" s="234"/>
      <c r="M290" s="308">
        <f t="shared" si="41"/>
        <v>0</v>
      </c>
      <c r="N290" s="234"/>
      <c r="O290" s="234"/>
      <c r="P290" s="234"/>
      <c r="Q290" s="234"/>
      <c r="R290" s="234"/>
      <c r="S290" s="234"/>
      <c r="T290" s="234"/>
      <c r="U290" s="234"/>
      <c r="V290" s="234"/>
      <c r="W290" s="234"/>
      <c r="X290" s="234"/>
      <c r="Y290" s="234"/>
      <c r="Z290" s="234"/>
      <c r="AA290" s="234"/>
      <c r="AB290" s="234"/>
      <c r="AC290" s="234"/>
      <c r="AD290" s="234"/>
      <c r="AE290" s="234"/>
      <c r="AF290" s="234"/>
      <c r="AG290" s="234"/>
      <c r="AH290" s="234"/>
      <c r="AI290" s="234"/>
      <c r="AJ290" s="234"/>
      <c r="AK290" s="234"/>
      <c r="AL290" s="258" t="str">
        <f t="shared" si="43"/>
        <v>нет</v>
      </c>
      <c r="AM290" s="258" t="str">
        <f t="shared" si="45"/>
        <v>нет</v>
      </c>
      <c r="AN290" s="258">
        <f t="shared" si="42"/>
        <v>0</v>
      </c>
      <c r="AO290" s="258" t="e">
        <f t="shared" si="44"/>
        <v>#VALUE!</v>
      </c>
    </row>
    <row r="291" spans="1:41">
      <c r="A291" s="261" t="e">
        <f t="shared" si="46"/>
        <v>#VALUE!</v>
      </c>
      <c r="B291" s="241">
        <v>288</v>
      </c>
      <c r="C291" s="242"/>
      <c r="D291" s="256" t="str">
        <f t="shared" si="39"/>
        <v/>
      </c>
      <c r="E291" s="234"/>
      <c r="F291" s="234"/>
      <c r="G291" s="242"/>
      <c r="H291" s="257" t="str">
        <f t="shared" si="40"/>
        <v/>
      </c>
      <c r="I291" s="234"/>
      <c r="J291" s="234"/>
      <c r="K291" s="234"/>
      <c r="L291" s="234"/>
      <c r="M291" s="308">
        <f t="shared" si="41"/>
        <v>0</v>
      </c>
      <c r="N291" s="234"/>
      <c r="O291" s="234"/>
      <c r="P291" s="234"/>
      <c r="Q291" s="234"/>
      <c r="R291" s="234"/>
      <c r="S291" s="234"/>
      <c r="T291" s="234"/>
      <c r="U291" s="234"/>
      <c r="V291" s="234"/>
      <c r="W291" s="234"/>
      <c r="X291" s="234"/>
      <c r="Y291" s="234"/>
      <c r="Z291" s="234"/>
      <c r="AA291" s="234"/>
      <c r="AB291" s="234"/>
      <c r="AC291" s="234"/>
      <c r="AD291" s="234"/>
      <c r="AE291" s="234"/>
      <c r="AF291" s="234"/>
      <c r="AG291" s="234"/>
      <c r="AH291" s="234"/>
      <c r="AI291" s="234"/>
      <c r="AJ291" s="234"/>
      <c r="AK291" s="234"/>
      <c r="AL291" s="258" t="str">
        <f t="shared" si="43"/>
        <v>нет</v>
      </c>
      <c r="AM291" s="258" t="str">
        <f t="shared" si="45"/>
        <v>нет</v>
      </c>
      <c r="AN291" s="258">
        <f t="shared" si="42"/>
        <v>0</v>
      </c>
      <c r="AO291" s="258" t="e">
        <f t="shared" si="44"/>
        <v>#VALUE!</v>
      </c>
    </row>
    <row r="292" spans="1:41">
      <c r="A292" s="261" t="e">
        <f t="shared" si="46"/>
        <v>#VALUE!</v>
      </c>
      <c r="B292" s="241">
        <v>289</v>
      </c>
      <c r="C292" s="242"/>
      <c r="D292" s="256" t="str">
        <f t="shared" si="39"/>
        <v/>
      </c>
      <c r="E292" s="234"/>
      <c r="F292" s="234"/>
      <c r="G292" s="242"/>
      <c r="H292" s="257" t="str">
        <f t="shared" si="40"/>
        <v/>
      </c>
      <c r="I292" s="234"/>
      <c r="J292" s="234"/>
      <c r="K292" s="234"/>
      <c r="L292" s="234"/>
      <c r="M292" s="308">
        <f t="shared" si="41"/>
        <v>0</v>
      </c>
      <c r="N292" s="234"/>
      <c r="O292" s="234"/>
      <c r="P292" s="234"/>
      <c r="Q292" s="234"/>
      <c r="R292" s="234"/>
      <c r="S292" s="234"/>
      <c r="T292" s="234"/>
      <c r="U292" s="234"/>
      <c r="V292" s="234"/>
      <c r="W292" s="234"/>
      <c r="X292" s="234"/>
      <c r="Y292" s="234"/>
      <c r="Z292" s="234"/>
      <c r="AA292" s="234"/>
      <c r="AB292" s="234"/>
      <c r="AC292" s="234"/>
      <c r="AD292" s="234"/>
      <c r="AE292" s="234"/>
      <c r="AF292" s="234"/>
      <c r="AG292" s="234"/>
      <c r="AH292" s="234"/>
      <c r="AI292" s="234"/>
      <c r="AJ292" s="234"/>
      <c r="AK292" s="234"/>
      <c r="AL292" s="258" t="str">
        <f t="shared" si="43"/>
        <v>нет</v>
      </c>
      <c r="AM292" s="258" t="str">
        <f t="shared" si="45"/>
        <v>нет</v>
      </c>
      <c r="AN292" s="258">
        <f t="shared" si="42"/>
        <v>0</v>
      </c>
      <c r="AO292" s="258" t="e">
        <f t="shared" si="44"/>
        <v>#VALUE!</v>
      </c>
    </row>
    <row r="293" spans="1:41">
      <c r="A293" s="261" t="e">
        <f t="shared" si="46"/>
        <v>#VALUE!</v>
      </c>
      <c r="B293" s="241">
        <v>290</v>
      </c>
      <c r="C293" s="242"/>
      <c r="D293" s="256" t="str">
        <f t="shared" si="39"/>
        <v/>
      </c>
      <c r="E293" s="234"/>
      <c r="F293" s="234"/>
      <c r="G293" s="242"/>
      <c r="H293" s="257" t="str">
        <f t="shared" si="40"/>
        <v/>
      </c>
      <c r="I293" s="234"/>
      <c r="J293" s="234"/>
      <c r="K293" s="234"/>
      <c r="L293" s="234"/>
      <c r="M293" s="308">
        <f t="shared" si="41"/>
        <v>0</v>
      </c>
      <c r="N293" s="234"/>
      <c r="O293" s="234"/>
      <c r="P293" s="234"/>
      <c r="Q293" s="234"/>
      <c r="R293" s="234"/>
      <c r="S293" s="234"/>
      <c r="T293" s="234"/>
      <c r="U293" s="234"/>
      <c r="V293" s="234"/>
      <c r="W293" s="234"/>
      <c r="X293" s="234"/>
      <c r="Y293" s="234"/>
      <c r="Z293" s="234"/>
      <c r="AA293" s="234"/>
      <c r="AB293" s="234"/>
      <c r="AC293" s="234"/>
      <c r="AD293" s="234"/>
      <c r="AE293" s="234"/>
      <c r="AF293" s="234"/>
      <c r="AG293" s="234"/>
      <c r="AH293" s="234"/>
      <c r="AI293" s="234"/>
      <c r="AJ293" s="234"/>
      <c r="AK293" s="234"/>
      <c r="AL293" s="258" t="str">
        <f t="shared" si="43"/>
        <v>нет</v>
      </c>
      <c r="AM293" s="258" t="str">
        <f t="shared" si="45"/>
        <v>нет</v>
      </c>
      <c r="AN293" s="258">
        <f t="shared" si="42"/>
        <v>0</v>
      </c>
      <c r="AO293" s="258" t="e">
        <f t="shared" si="44"/>
        <v>#VALUE!</v>
      </c>
    </row>
    <row r="294" spans="1:41">
      <c r="A294" s="261" t="e">
        <f t="shared" si="46"/>
        <v>#VALUE!</v>
      </c>
      <c r="B294" s="241">
        <v>291</v>
      </c>
      <c r="C294" s="242"/>
      <c r="D294" s="256" t="str">
        <f t="shared" si="39"/>
        <v/>
      </c>
      <c r="E294" s="234"/>
      <c r="F294" s="234"/>
      <c r="G294" s="242"/>
      <c r="H294" s="257" t="str">
        <f t="shared" si="40"/>
        <v/>
      </c>
      <c r="I294" s="234"/>
      <c r="J294" s="234"/>
      <c r="K294" s="234"/>
      <c r="L294" s="234"/>
      <c r="M294" s="308">
        <f t="shared" si="41"/>
        <v>0</v>
      </c>
      <c r="N294" s="234"/>
      <c r="O294" s="234"/>
      <c r="P294" s="234"/>
      <c r="Q294" s="234"/>
      <c r="R294" s="234"/>
      <c r="S294" s="234"/>
      <c r="T294" s="234"/>
      <c r="U294" s="234"/>
      <c r="V294" s="234"/>
      <c r="W294" s="234"/>
      <c r="X294" s="234"/>
      <c r="Y294" s="234"/>
      <c r="Z294" s="234"/>
      <c r="AA294" s="234"/>
      <c r="AB294" s="234"/>
      <c r="AC294" s="234"/>
      <c r="AD294" s="234"/>
      <c r="AE294" s="234"/>
      <c r="AF294" s="234"/>
      <c r="AG294" s="234"/>
      <c r="AH294" s="234"/>
      <c r="AI294" s="234"/>
      <c r="AJ294" s="234"/>
      <c r="AK294" s="234"/>
      <c r="AL294" s="258" t="str">
        <f t="shared" si="43"/>
        <v>нет</v>
      </c>
      <c r="AM294" s="258" t="str">
        <f t="shared" si="45"/>
        <v>нет</v>
      </c>
      <c r="AN294" s="258">
        <f t="shared" si="42"/>
        <v>0</v>
      </c>
      <c r="AO294" s="258" t="e">
        <f t="shared" si="44"/>
        <v>#VALUE!</v>
      </c>
    </row>
    <row r="295" spans="1:41">
      <c r="A295" s="261" t="e">
        <f t="shared" si="46"/>
        <v>#VALUE!</v>
      </c>
      <c r="B295" s="241">
        <v>292</v>
      </c>
      <c r="C295" s="242"/>
      <c r="D295" s="256" t="str">
        <f t="shared" si="39"/>
        <v/>
      </c>
      <c r="E295" s="234"/>
      <c r="F295" s="234"/>
      <c r="G295" s="242"/>
      <c r="H295" s="257" t="str">
        <f t="shared" si="40"/>
        <v/>
      </c>
      <c r="I295" s="234"/>
      <c r="J295" s="234"/>
      <c r="K295" s="234"/>
      <c r="L295" s="234"/>
      <c r="M295" s="308">
        <f t="shared" si="41"/>
        <v>0</v>
      </c>
      <c r="N295" s="234"/>
      <c r="O295" s="234"/>
      <c r="P295" s="234"/>
      <c r="Q295" s="234"/>
      <c r="R295" s="234"/>
      <c r="S295" s="234"/>
      <c r="T295" s="234"/>
      <c r="U295" s="234"/>
      <c r="V295" s="234"/>
      <c r="W295" s="234"/>
      <c r="X295" s="234"/>
      <c r="Y295" s="234"/>
      <c r="Z295" s="234"/>
      <c r="AA295" s="234"/>
      <c r="AB295" s="234"/>
      <c r="AC295" s="234"/>
      <c r="AD295" s="234"/>
      <c r="AE295" s="234"/>
      <c r="AF295" s="234"/>
      <c r="AG295" s="234"/>
      <c r="AH295" s="234"/>
      <c r="AI295" s="234"/>
      <c r="AJ295" s="234"/>
      <c r="AK295" s="234"/>
      <c r="AL295" s="258" t="str">
        <f t="shared" si="43"/>
        <v>нет</v>
      </c>
      <c r="AM295" s="258" t="str">
        <f t="shared" si="45"/>
        <v>нет</v>
      </c>
      <c r="AN295" s="258">
        <f t="shared" si="42"/>
        <v>0</v>
      </c>
      <c r="AO295" s="258" t="e">
        <f t="shared" si="44"/>
        <v>#VALUE!</v>
      </c>
    </row>
    <row r="296" spans="1:41">
      <c r="A296" s="261" t="e">
        <f t="shared" si="46"/>
        <v>#VALUE!</v>
      </c>
      <c r="B296" s="241">
        <v>293</v>
      </c>
      <c r="C296" s="242"/>
      <c r="D296" s="256" t="str">
        <f t="shared" si="39"/>
        <v/>
      </c>
      <c r="E296" s="234"/>
      <c r="F296" s="234"/>
      <c r="G296" s="242"/>
      <c r="H296" s="257" t="str">
        <f t="shared" si="40"/>
        <v/>
      </c>
      <c r="I296" s="234"/>
      <c r="J296" s="234"/>
      <c r="K296" s="234"/>
      <c r="L296" s="234"/>
      <c r="M296" s="308">
        <f t="shared" si="41"/>
        <v>0</v>
      </c>
      <c r="N296" s="234"/>
      <c r="O296" s="234"/>
      <c r="P296" s="234"/>
      <c r="Q296" s="234"/>
      <c r="R296" s="234"/>
      <c r="S296" s="234"/>
      <c r="T296" s="234"/>
      <c r="U296" s="234"/>
      <c r="V296" s="234"/>
      <c r="W296" s="234"/>
      <c r="X296" s="234"/>
      <c r="Y296" s="234"/>
      <c r="Z296" s="234"/>
      <c r="AA296" s="234"/>
      <c r="AB296" s="234"/>
      <c r="AC296" s="234"/>
      <c r="AD296" s="234"/>
      <c r="AE296" s="234"/>
      <c r="AF296" s="234"/>
      <c r="AG296" s="234"/>
      <c r="AH296" s="234"/>
      <c r="AI296" s="234"/>
      <c r="AJ296" s="234"/>
      <c r="AK296" s="234"/>
      <c r="AL296" s="258" t="str">
        <f t="shared" si="43"/>
        <v>нет</v>
      </c>
      <c r="AM296" s="258" t="str">
        <f t="shared" si="45"/>
        <v>нет</v>
      </c>
      <c r="AN296" s="258">
        <f t="shared" si="42"/>
        <v>0</v>
      </c>
      <c r="AO296" s="258" t="e">
        <f t="shared" si="44"/>
        <v>#VALUE!</v>
      </c>
    </row>
    <row r="297" spans="1:41">
      <c r="A297" s="261" t="e">
        <f t="shared" si="46"/>
        <v>#VALUE!</v>
      </c>
      <c r="B297" s="241">
        <v>294</v>
      </c>
      <c r="C297" s="242"/>
      <c r="D297" s="256" t="str">
        <f t="shared" si="39"/>
        <v/>
      </c>
      <c r="E297" s="234"/>
      <c r="F297" s="234"/>
      <c r="G297" s="242"/>
      <c r="H297" s="257" t="str">
        <f t="shared" si="40"/>
        <v/>
      </c>
      <c r="I297" s="234"/>
      <c r="J297" s="234"/>
      <c r="K297" s="234"/>
      <c r="L297" s="234"/>
      <c r="M297" s="308">
        <f t="shared" si="41"/>
        <v>0</v>
      </c>
      <c r="N297" s="234"/>
      <c r="O297" s="234"/>
      <c r="P297" s="234"/>
      <c r="Q297" s="234"/>
      <c r="R297" s="234"/>
      <c r="S297" s="234"/>
      <c r="T297" s="234"/>
      <c r="U297" s="234"/>
      <c r="V297" s="234"/>
      <c r="W297" s="234"/>
      <c r="X297" s="234"/>
      <c r="Y297" s="234"/>
      <c r="Z297" s="234"/>
      <c r="AA297" s="234"/>
      <c r="AB297" s="234"/>
      <c r="AC297" s="234"/>
      <c r="AD297" s="234"/>
      <c r="AE297" s="234"/>
      <c r="AF297" s="234"/>
      <c r="AG297" s="234"/>
      <c r="AH297" s="234"/>
      <c r="AI297" s="234"/>
      <c r="AJ297" s="234"/>
      <c r="AK297" s="234"/>
      <c r="AL297" s="258" t="str">
        <f t="shared" si="43"/>
        <v>нет</v>
      </c>
      <c r="AM297" s="258" t="str">
        <f t="shared" si="45"/>
        <v>нет</v>
      </c>
      <c r="AN297" s="258">
        <f t="shared" si="42"/>
        <v>0</v>
      </c>
      <c r="AO297" s="258" t="e">
        <f t="shared" si="44"/>
        <v>#VALUE!</v>
      </c>
    </row>
    <row r="298" spans="1:41">
      <c r="A298" s="261" t="e">
        <f t="shared" si="46"/>
        <v>#VALUE!</v>
      </c>
      <c r="B298" s="241">
        <v>295</v>
      </c>
      <c r="C298" s="242"/>
      <c r="D298" s="256" t="str">
        <f t="shared" si="39"/>
        <v/>
      </c>
      <c r="E298" s="234"/>
      <c r="F298" s="234"/>
      <c r="G298" s="242"/>
      <c r="H298" s="257" t="str">
        <f t="shared" si="40"/>
        <v/>
      </c>
      <c r="I298" s="234"/>
      <c r="J298" s="234"/>
      <c r="K298" s="234"/>
      <c r="L298" s="234"/>
      <c r="M298" s="308">
        <f t="shared" si="41"/>
        <v>0</v>
      </c>
      <c r="N298" s="234"/>
      <c r="O298" s="234"/>
      <c r="P298" s="234"/>
      <c r="Q298" s="234"/>
      <c r="R298" s="234"/>
      <c r="S298" s="234"/>
      <c r="T298" s="234"/>
      <c r="U298" s="234"/>
      <c r="V298" s="234"/>
      <c r="W298" s="234"/>
      <c r="X298" s="234"/>
      <c r="Y298" s="234"/>
      <c r="Z298" s="234"/>
      <c r="AA298" s="234"/>
      <c r="AB298" s="234"/>
      <c r="AC298" s="234"/>
      <c r="AD298" s="234"/>
      <c r="AE298" s="234"/>
      <c r="AF298" s="234"/>
      <c r="AG298" s="234"/>
      <c r="AH298" s="234"/>
      <c r="AI298" s="234"/>
      <c r="AJ298" s="234"/>
      <c r="AK298" s="234"/>
      <c r="AL298" s="258" t="str">
        <f t="shared" si="43"/>
        <v>нет</v>
      </c>
      <c r="AM298" s="258" t="str">
        <f t="shared" si="45"/>
        <v>нет</v>
      </c>
      <c r="AN298" s="258">
        <f t="shared" si="42"/>
        <v>0</v>
      </c>
      <c r="AO298" s="258" t="e">
        <f t="shared" si="44"/>
        <v>#VALUE!</v>
      </c>
    </row>
    <row r="299" spans="1:41">
      <c r="A299" s="261" t="e">
        <f t="shared" si="46"/>
        <v>#VALUE!</v>
      </c>
      <c r="B299" s="241">
        <v>296</v>
      </c>
      <c r="C299" s="242"/>
      <c r="D299" s="256" t="str">
        <f t="shared" si="39"/>
        <v/>
      </c>
      <c r="E299" s="234"/>
      <c r="F299" s="234"/>
      <c r="G299" s="242"/>
      <c r="H299" s="257" t="str">
        <f t="shared" si="40"/>
        <v/>
      </c>
      <c r="I299" s="234"/>
      <c r="J299" s="234"/>
      <c r="K299" s="234"/>
      <c r="L299" s="234"/>
      <c r="M299" s="308">
        <f t="shared" si="41"/>
        <v>0</v>
      </c>
      <c r="N299" s="234"/>
      <c r="O299" s="234"/>
      <c r="P299" s="234"/>
      <c r="Q299" s="234"/>
      <c r="R299" s="234"/>
      <c r="S299" s="234"/>
      <c r="T299" s="234"/>
      <c r="U299" s="234"/>
      <c r="V299" s="234"/>
      <c r="W299" s="234"/>
      <c r="X299" s="234"/>
      <c r="Y299" s="234"/>
      <c r="Z299" s="234"/>
      <c r="AA299" s="234"/>
      <c r="AB299" s="234"/>
      <c r="AC299" s="234"/>
      <c r="AD299" s="234"/>
      <c r="AE299" s="234"/>
      <c r="AF299" s="234"/>
      <c r="AG299" s="234"/>
      <c r="AH299" s="234"/>
      <c r="AI299" s="234"/>
      <c r="AJ299" s="234"/>
      <c r="AK299" s="234"/>
      <c r="AL299" s="258" t="str">
        <f t="shared" si="43"/>
        <v>нет</v>
      </c>
      <c r="AM299" s="258" t="str">
        <f t="shared" si="45"/>
        <v>нет</v>
      </c>
      <c r="AN299" s="258">
        <f t="shared" si="42"/>
        <v>0</v>
      </c>
      <c r="AO299" s="258" t="e">
        <f t="shared" si="44"/>
        <v>#VALUE!</v>
      </c>
    </row>
    <row r="300" spans="1:41">
      <c r="A300" s="261" t="e">
        <f t="shared" si="46"/>
        <v>#VALUE!</v>
      </c>
      <c r="B300" s="241">
        <v>297</v>
      </c>
      <c r="C300" s="242"/>
      <c r="D300" s="256" t="str">
        <f t="shared" si="39"/>
        <v/>
      </c>
      <c r="E300" s="234"/>
      <c r="F300" s="234"/>
      <c r="G300" s="242"/>
      <c r="H300" s="257" t="str">
        <f t="shared" si="40"/>
        <v/>
      </c>
      <c r="I300" s="234"/>
      <c r="J300" s="234"/>
      <c r="K300" s="234"/>
      <c r="L300" s="234"/>
      <c r="M300" s="308">
        <f t="shared" si="41"/>
        <v>0</v>
      </c>
      <c r="N300" s="234"/>
      <c r="O300" s="234"/>
      <c r="P300" s="234"/>
      <c r="Q300" s="234"/>
      <c r="R300" s="234"/>
      <c r="S300" s="234"/>
      <c r="T300" s="234"/>
      <c r="U300" s="234"/>
      <c r="V300" s="234"/>
      <c r="W300" s="234"/>
      <c r="X300" s="234"/>
      <c r="Y300" s="234"/>
      <c r="Z300" s="234"/>
      <c r="AA300" s="234"/>
      <c r="AB300" s="234"/>
      <c r="AC300" s="234"/>
      <c r="AD300" s="234"/>
      <c r="AE300" s="234"/>
      <c r="AF300" s="234"/>
      <c r="AG300" s="234"/>
      <c r="AH300" s="234"/>
      <c r="AI300" s="234"/>
      <c r="AJ300" s="234"/>
      <c r="AK300" s="234"/>
      <c r="AL300" s="258" t="str">
        <f t="shared" si="43"/>
        <v>нет</v>
      </c>
      <c r="AM300" s="258" t="str">
        <f t="shared" si="45"/>
        <v>нет</v>
      </c>
      <c r="AN300" s="258">
        <f t="shared" si="42"/>
        <v>0</v>
      </c>
      <c r="AO300" s="258" t="e">
        <f t="shared" si="44"/>
        <v>#VALUE!</v>
      </c>
    </row>
    <row r="301" spans="1:41">
      <c r="A301" s="261" t="e">
        <f t="shared" si="46"/>
        <v>#VALUE!</v>
      </c>
      <c r="B301" s="241">
        <v>298</v>
      </c>
      <c r="C301" s="242"/>
      <c r="D301" s="256" t="str">
        <f t="shared" si="39"/>
        <v/>
      </c>
      <c r="E301" s="234"/>
      <c r="F301" s="234"/>
      <c r="G301" s="242"/>
      <c r="H301" s="257" t="str">
        <f t="shared" si="40"/>
        <v/>
      </c>
      <c r="I301" s="234"/>
      <c r="J301" s="234"/>
      <c r="K301" s="234"/>
      <c r="L301" s="234"/>
      <c r="M301" s="308">
        <f t="shared" si="41"/>
        <v>0</v>
      </c>
      <c r="N301" s="234"/>
      <c r="O301" s="234"/>
      <c r="P301" s="234"/>
      <c r="Q301" s="234"/>
      <c r="R301" s="234"/>
      <c r="S301" s="234"/>
      <c r="T301" s="234"/>
      <c r="U301" s="234"/>
      <c r="V301" s="234"/>
      <c r="W301" s="234"/>
      <c r="X301" s="234"/>
      <c r="Y301" s="234"/>
      <c r="Z301" s="234"/>
      <c r="AA301" s="234"/>
      <c r="AB301" s="234"/>
      <c r="AC301" s="234"/>
      <c r="AD301" s="234"/>
      <c r="AE301" s="234"/>
      <c r="AF301" s="234"/>
      <c r="AG301" s="234"/>
      <c r="AH301" s="234"/>
      <c r="AI301" s="234"/>
      <c r="AJ301" s="234"/>
      <c r="AK301" s="234"/>
      <c r="AL301" s="258" t="str">
        <f t="shared" si="43"/>
        <v>нет</v>
      </c>
      <c r="AM301" s="258" t="str">
        <f t="shared" si="45"/>
        <v>нет</v>
      </c>
      <c r="AN301" s="258">
        <f t="shared" si="42"/>
        <v>0</v>
      </c>
      <c r="AO301" s="258" t="e">
        <f t="shared" si="44"/>
        <v>#VALUE!</v>
      </c>
    </row>
    <row r="302" spans="1:41">
      <c r="A302" s="261" t="e">
        <f t="shared" si="46"/>
        <v>#VALUE!</v>
      </c>
      <c r="B302" s="241">
        <v>299</v>
      </c>
      <c r="C302" s="242"/>
      <c r="D302" s="256" t="str">
        <f t="shared" si="39"/>
        <v/>
      </c>
      <c r="E302" s="234"/>
      <c r="F302" s="234"/>
      <c r="G302" s="242"/>
      <c r="H302" s="257" t="str">
        <f t="shared" si="40"/>
        <v/>
      </c>
      <c r="I302" s="234"/>
      <c r="J302" s="234"/>
      <c r="K302" s="234"/>
      <c r="L302" s="234"/>
      <c r="M302" s="308">
        <f t="shared" si="41"/>
        <v>0</v>
      </c>
      <c r="N302" s="234"/>
      <c r="O302" s="234"/>
      <c r="P302" s="234"/>
      <c r="Q302" s="234"/>
      <c r="R302" s="234"/>
      <c r="S302" s="234"/>
      <c r="T302" s="234"/>
      <c r="U302" s="234"/>
      <c r="V302" s="234"/>
      <c r="W302" s="234"/>
      <c r="X302" s="234"/>
      <c r="Y302" s="234"/>
      <c r="Z302" s="234"/>
      <c r="AA302" s="234"/>
      <c r="AB302" s="234"/>
      <c r="AC302" s="234"/>
      <c r="AD302" s="234"/>
      <c r="AE302" s="234"/>
      <c r="AF302" s="234"/>
      <c r="AG302" s="234"/>
      <c r="AH302" s="234"/>
      <c r="AI302" s="234"/>
      <c r="AJ302" s="234"/>
      <c r="AK302" s="234"/>
      <c r="AL302" s="258" t="str">
        <f t="shared" si="43"/>
        <v>нет</v>
      </c>
      <c r="AM302" s="258" t="str">
        <f t="shared" si="45"/>
        <v>нет</v>
      </c>
      <c r="AN302" s="258">
        <f t="shared" si="42"/>
        <v>0</v>
      </c>
      <c r="AO302" s="258" t="e">
        <f t="shared" si="44"/>
        <v>#VALUE!</v>
      </c>
    </row>
    <row r="303" spans="1:41">
      <c r="A303" s="261" t="e">
        <f t="shared" si="46"/>
        <v>#VALUE!</v>
      </c>
      <c r="B303" s="241">
        <v>300</v>
      </c>
      <c r="C303" s="242"/>
      <c r="D303" s="256" t="str">
        <f t="shared" si="39"/>
        <v/>
      </c>
      <c r="E303" s="234"/>
      <c r="F303" s="234"/>
      <c r="G303" s="242"/>
      <c r="H303" s="257" t="str">
        <f t="shared" si="40"/>
        <v/>
      </c>
      <c r="I303" s="234"/>
      <c r="J303" s="234"/>
      <c r="K303" s="234"/>
      <c r="L303" s="234"/>
      <c r="M303" s="308">
        <f t="shared" si="41"/>
        <v>0</v>
      </c>
      <c r="N303" s="234"/>
      <c r="O303" s="234"/>
      <c r="P303" s="234"/>
      <c r="Q303" s="234"/>
      <c r="R303" s="234"/>
      <c r="S303" s="234"/>
      <c r="T303" s="234"/>
      <c r="U303" s="234"/>
      <c r="V303" s="234"/>
      <c r="W303" s="234"/>
      <c r="X303" s="234"/>
      <c r="Y303" s="234"/>
      <c r="Z303" s="234"/>
      <c r="AA303" s="234"/>
      <c r="AB303" s="234"/>
      <c r="AC303" s="234"/>
      <c r="AD303" s="234"/>
      <c r="AE303" s="234"/>
      <c r="AF303" s="234"/>
      <c r="AG303" s="234"/>
      <c r="AH303" s="234"/>
      <c r="AI303" s="234"/>
      <c r="AJ303" s="234"/>
      <c r="AK303" s="234"/>
      <c r="AL303" s="258" t="str">
        <f t="shared" si="43"/>
        <v>нет</v>
      </c>
      <c r="AM303" s="258" t="str">
        <f t="shared" si="45"/>
        <v>нет</v>
      </c>
      <c r="AN303" s="258">
        <f t="shared" si="42"/>
        <v>0</v>
      </c>
      <c r="AO303" s="258" t="e">
        <f t="shared" si="44"/>
        <v>#VALUE!</v>
      </c>
    </row>
    <row r="304" spans="1:41">
      <c r="A304" s="261" t="e">
        <f t="shared" si="46"/>
        <v>#VALUE!</v>
      </c>
      <c r="B304" s="241">
        <v>301</v>
      </c>
      <c r="C304" s="242"/>
      <c r="D304" s="256" t="str">
        <f t="shared" si="39"/>
        <v/>
      </c>
      <c r="E304" s="234"/>
      <c r="F304" s="234"/>
      <c r="G304" s="242"/>
      <c r="H304" s="257" t="str">
        <f t="shared" si="40"/>
        <v/>
      </c>
      <c r="I304" s="234"/>
      <c r="J304" s="234"/>
      <c r="K304" s="234"/>
      <c r="L304" s="234"/>
      <c r="M304" s="308">
        <f t="shared" si="41"/>
        <v>0</v>
      </c>
      <c r="N304" s="234"/>
      <c r="O304" s="234"/>
      <c r="P304" s="234"/>
      <c r="Q304" s="234"/>
      <c r="R304" s="234"/>
      <c r="S304" s="234"/>
      <c r="T304" s="234"/>
      <c r="U304" s="234"/>
      <c r="V304" s="234"/>
      <c r="W304" s="234"/>
      <c r="X304" s="234"/>
      <c r="Y304" s="234"/>
      <c r="Z304" s="234"/>
      <c r="AA304" s="234"/>
      <c r="AB304" s="234"/>
      <c r="AC304" s="234"/>
      <c r="AD304" s="234"/>
      <c r="AE304" s="234"/>
      <c r="AF304" s="234"/>
      <c r="AG304" s="234"/>
      <c r="AH304" s="234"/>
      <c r="AI304" s="234"/>
      <c r="AJ304" s="234"/>
      <c r="AK304" s="234"/>
      <c r="AL304" s="258" t="str">
        <f t="shared" si="43"/>
        <v>нет</v>
      </c>
      <c r="AM304" s="258" t="str">
        <f t="shared" si="45"/>
        <v>нет</v>
      </c>
      <c r="AN304" s="258">
        <f t="shared" si="42"/>
        <v>0</v>
      </c>
      <c r="AO304" s="258" t="e">
        <f t="shared" si="44"/>
        <v>#VALUE!</v>
      </c>
    </row>
    <row r="305" spans="1:41">
      <c r="A305" s="261" t="e">
        <f t="shared" si="46"/>
        <v>#VALUE!</v>
      </c>
      <c r="B305" s="241">
        <v>302</v>
      </c>
      <c r="C305" s="242"/>
      <c r="D305" s="256" t="str">
        <f t="shared" si="39"/>
        <v/>
      </c>
      <c r="E305" s="234"/>
      <c r="F305" s="234"/>
      <c r="G305" s="242"/>
      <c r="H305" s="257" t="str">
        <f t="shared" si="40"/>
        <v/>
      </c>
      <c r="I305" s="234"/>
      <c r="J305" s="234"/>
      <c r="K305" s="234"/>
      <c r="L305" s="234"/>
      <c r="M305" s="308">
        <f t="shared" si="41"/>
        <v>0</v>
      </c>
      <c r="N305" s="234"/>
      <c r="O305" s="234"/>
      <c r="P305" s="234"/>
      <c r="Q305" s="234"/>
      <c r="R305" s="234"/>
      <c r="S305" s="234"/>
      <c r="T305" s="234"/>
      <c r="U305" s="234"/>
      <c r="V305" s="234"/>
      <c r="W305" s="234"/>
      <c r="X305" s="234"/>
      <c r="Y305" s="234"/>
      <c r="Z305" s="234"/>
      <c r="AA305" s="234"/>
      <c r="AB305" s="234"/>
      <c r="AC305" s="234"/>
      <c r="AD305" s="234"/>
      <c r="AE305" s="234"/>
      <c r="AF305" s="234"/>
      <c r="AG305" s="234"/>
      <c r="AH305" s="234"/>
      <c r="AI305" s="234"/>
      <c r="AJ305" s="234"/>
      <c r="AK305" s="234"/>
      <c r="AL305" s="258" t="str">
        <f t="shared" si="43"/>
        <v>нет</v>
      </c>
      <c r="AM305" s="258" t="str">
        <f t="shared" si="45"/>
        <v>нет</v>
      </c>
      <c r="AN305" s="258">
        <f t="shared" si="42"/>
        <v>0</v>
      </c>
      <c r="AO305" s="258" t="e">
        <f t="shared" si="44"/>
        <v>#VALUE!</v>
      </c>
    </row>
    <row r="306" spans="1:41">
      <c r="A306" s="261" t="e">
        <f t="shared" si="46"/>
        <v>#VALUE!</v>
      </c>
      <c r="B306" s="241">
        <v>303</v>
      </c>
      <c r="C306" s="242"/>
      <c r="D306" s="256" t="str">
        <f t="shared" si="39"/>
        <v/>
      </c>
      <c r="E306" s="234"/>
      <c r="F306" s="234"/>
      <c r="G306" s="242"/>
      <c r="H306" s="257" t="str">
        <f t="shared" si="40"/>
        <v/>
      </c>
      <c r="I306" s="234"/>
      <c r="J306" s="234"/>
      <c r="K306" s="234"/>
      <c r="L306" s="234"/>
      <c r="M306" s="308">
        <f t="shared" si="41"/>
        <v>0</v>
      </c>
      <c r="N306" s="234"/>
      <c r="O306" s="234"/>
      <c r="P306" s="234"/>
      <c r="Q306" s="234"/>
      <c r="R306" s="234"/>
      <c r="S306" s="234"/>
      <c r="T306" s="234"/>
      <c r="U306" s="234"/>
      <c r="V306" s="234"/>
      <c r="W306" s="234"/>
      <c r="X306" s="234"/>
      <c r="Y306" s="234"/>
      <c r="Z306" s="234"/>
      <c r="AA306" s="234"/>
      <c r="AB306" s="234"/>
      <c r="AC306" s="234"/>
      <c r="AD306" s="234"/>
      <c r="AE306" s="234"/>
      <c r="AF306" s="234"/>
      <c r="AG306" s="234"/>
      <c r="AH306" s="234"/>
      <c r="AI306" s="234"/>
      <c r="AJ306" s="234"/>
      <c r="AK306" s="234"/>
      <c r="AL306" s="258" t="str">
        <f t="shared" si="43"/>
        <v>нет</v>
      </c>
      <c r="AM306" s="258" t="str">
        <f t="shared" si="45"/>
        <v>нет</v>
      </c>
      <c r="AN306" s="258">
        <f t="shared" si="42"/>
        <v>0</v>
      </c>
      <c r="AO306" s="258" t="e">
        <f t="shared" si="44"/>
        <v>#VALUE!</v>
      </c>
    </row>
    <row r="307" spans="1:41">
      <c r="A307" s="261" t="e">
        <f t="shared" si="46"/>
        <v>#VALUE!</v>
      </c>
      <c r="B307" s="241">
        <v>304</v>
      </c>
      <c r="C307" s="242"/>
      <c r="D307" s="256" t="str">
        <f t="shared" si="39"/>
        <v/>
      </c>
      <c r="E307" s="234"/>
      <c r="F307" s="234"/>
      <c r="G307" s="242"/>
      <c r="H307" s="257" t="str">
        <f t="shared" si="40"/>
        <v/>
      </c>
      <c r="I307" s="234"/>
      <c r="J307" s="234"/>
      <c r="K307" s="234"/>
      <c r="L307" s="234"/>
      <c r="M307" s="308">
        <f t="shared" si="41"/>
        <v>0</v>
      </c>
      <c r="N307" s="234"/>
      <c r="O307" s="234"/>
      <c r="P307" s="234"/>
      <c r="Q307" s="234"/>
      <c r="R307" s="234"/>
      <c r="S307" s="234"/>
      <c r="T307" s="234"/>
      <c r="U307" s="234"/>
      <c r="V307" s="234"/>
      <c r="W307" s="234"/>
      <c r="X307" s="234"/>
      <c r="Y307" s="234"/>
      <c r="Z307" s="234"/>
      <c r="AA307" s="234"/>
      <c r="AB307" s="234"/>
      <c r="AC307" s="234"/>
      <c r="AD307" s="234"/>
      <c r="AE307" s="234"/>
      <c r="AF307" s="234"/>
      <c r="AG307" s="234"/>
      <c r="AH307" s="234"/>
      <c r="AI307" s="234"/>
      <c r="AJ307" s="234"/>
      <c r="AK307" s="234"/>
      <c r="AL307" s="258" t="str">
        <f t="shared" si="43"/>
        <v>нет</v>
      </c>
      <c r="AM307" s="258" t="str">
        <f t="shared" si="45"/>
        <v>нет</v>
      </c>
      <c r="AN307" s="258">
        <f t="shared" si="42"/>
        <v>0</v>
      </c>
      <c r="AO307" s="258" t="e">
        <f t="shared" si="44"/>
        <v>#VALUE!</v>
      </c>
    </row>
    <row r="308" spans="1:41">
      <c r="A308" s="261" t="e">
        <f t="shared" si="46"/>
        <v>#VALUE!</v>
      </c>
      <c r="B308" s="241">
        <v>305</v>
      </c>
      <c r="C308" s="242"/>
      <c r="D308" s="256" t="str">
        <f t="shared" si="39"/>
        <v/>
      </c>
      <c r="E308" s="234"/>
      <c r="F308" s="234"/>
      <c r="G308" s="242"/>
      <c r="H308" s="257" t="str">
        <f t="shared" si="40"/>
        <v/>
      </c>
      <c r="I308" s="234"/>
      <c r="J308" s="234"/>
      <c r="K308" s="234"/>
      <c r="L308" s="234"/>
      <c r="M308" s="308">
        <f t="shared" si="41"/>
        <v>0</v>
      </c>
      <c r="N308" s="234"/>
      <c r="O308" s="234"/>
      <c r="P308" s="234"/>
      <c r="Q308" s="234"/>
      <c r="R308" s="234"/>
      <c r="S308" s="234"/>
      <c r="T308" s="234"/>
      <c r="U308" s="234"/>
      <c r="V308" s="234"/>
      <c r="W308" s="234"/>
      <c r="X308" s="234"/>
      <c r="Y308" s="234"/>
      <c r="Z308" s="234"/>
      <c r="AA308" s="234"/>
      <c r="AB308" s="234"/>
      <c r="AC308" s="234"/>
      <c r="AD308" s="234"/>
      <c r="AE308" s="234"/>
      <c r="AF308" s="234"/>
      <c r="AG308" s="234"/>
      <c r="AH308" s="234"/>
      <c r="AI308" s="234"/>
      <c r="AJ308" s="234"/>
      <c r="AK308" s="234"/>
      <c r="AL308" s="258" t="str">
        <f t="shared" si="43"/>
        <v>нет</v>
      </c>
      <c r="AM308" s="258" t="str">
        <f t="shared" si="45"/>
        <v>нет</v>
      </c>
      <c r="AN308" s="258">
        <f t="shared" si="42"/>
        <v>0</v>
      </c>
      <c r="AO308" s="258" t="e">
        <f t="shared" si="44"/>
        <v>#VALUE!</v>
      </c>
    </row>
    <row r="309" spans="1:41">
      <c r="A309" s="261" t="e">
        <f t="shared" si="46"/>
        <v>#VALUE!</v>
      </c>
      <c r="B309" s="241">
        <v>306</v>
      </c>
      <c r="C309" s="242"/>
      <c r="D309" s="256" t="str">
        <f t="shared" si="39"/>
        <v/>
      </c>
      <c r="E309" s="234"/>
      <c r="F309" s="234"/>
      <c r="G309" s="242"/>
      <c r="H309" s="257" t="str">
        <f t="shared" si="40"/>
        <v/>
      </c>
      <c r="I309" s="234"/>
      <c r="J309" s="234"/>
      <c r="K309" s="234"/>
      <c r="L309" s="234"/>
      <c r="M309" s="308">
        <f t="shared" si="41"/>
        <v>0</v>
      </c>
      <c r="N309" s="234"/>
      <c r="O309" s="234"/>
      <c r="P309" s="234"/>
      <c r="Q309" s="234"/>
      <c r="R309" s="234"/>
      <c r="S309" s="234"/>
      <c r="T309" s="234"/>
      <c r="U309" s="234"/>
      <c r="V309" s="234"/>
      <c r="W309" s="234"/>
      <c r="X309" s="234"/>
      <c r="Y309" s="234"/>
      <c r="Z309" s="234"/>
      <c r="AA309" s="234"/>
      <c r="AB309" s="234"/>
      <c r="AC309" s="234"/>
      <c r="AD309" s="234"/>
      <c r="AE309" s="234"/>
      <c r="AF309" s="234"/>
      <c r="AG309" s="234"/>
      <c r="AH309" s="234"/>
      <c r="AI309" s="234"/>
      <c r="AJ309" s="234"/>
      <c r="AK309" s="234"/>
      <c r="AL309" s="258" t="str">
        <f t="shared" si="43"/>
        <v>нет</v>
      </c>
      <c r="AM309" s="258" t="str">
        <f t="shared" si="45"/>
        <v>нет</v>
      </c>
      <c r="AN309" s="258">
        <f t="shared" si="42"/>
        <v>0</v>
      </c>
      <c r="AO309" s="258" t="e">
        <f t="shared" si="44"/>
        <v>#VALUE!</v>
      </c>
    </row>
    <row r="310" spans="1:41">
      <c r="A310" s="261" t="e">
        <f t="shared" si="46"/>
        <v>#VALUE!</v>
      </c>
      <c r="B310" s="241">
        <v>307</v>
      </c>
      <c r="C310" s="242"/>
      <c r="D310" s="256" t="str">
        <f t="shared" si="39"/>
        <v/>
      </c>
      <c r="E310" s="234"/>
      <c r="F310" s="234"/>
      <c r="G310" s="242"/>
      <c r="H310" s="257" t="str">
        <f t="shared" si="40"/>
        <v/>
      </c>
      <c r="I310" s="234"/>
      <c r="J310" s="234"/>
      <c r="K310" s="234"/>
      <c r="L310" s="234"/>
      <c r="M310" s="308">
        <f t="shared" si="41"/>
        <v>0</v>
      </c>
      <c r="N310" s="234"/>
      <c r="O310" s="234"/>
      <c r="P310" s="234"/>
      <c r="Q310" s="234"/>
      <c r="R310" s="234"/>
      <c r="S310" s="234"/>
      <c r="T310" s="234"/>
      <c r="U310" s="234"/>
      <c r="V310" s="234"/>
      <c r="W310" s="234"/>
      <c r="X310" s="234"/>
      <c r="Y310" s="234"/>
      <c r="Z310" s="234"/>
      <c r="AA310" s="234"/>
      <c r="AB310" s="234"/>
      <c r="AC310" s="234"/>
      <c r="AD310" s="234"/>
      <c r="AE310" s="234"/>
      <c r="AF310" s="234"/>
      <c r="AG310" s="234"/>
      <c r="AH310" s="234"/>
      <c r="AI310" s="234"/>
      <c r="AJ310" s="234"/>
      <c r="AK310" s="234"/>
      <c r="AL310" s="258" t="str">
        <f t="shared" si="43"/>
        <v>нет</v>
      </c>
      <c r="AM310" s="258" t="str">
        <f t="shared" si="45"/>
        <v>нет</v>
      </c>
      <c r="AN310" s="258">
        <f t="shared" si="42"/>
        <v>0</v>
      </c>
      <c r="AO310" s="258" t="e">
        <f t="shared" si="44"/>
        <v>#VALUE!</v>
      </c>
    </row>
    <row r="311" spans="1:41">
      <c r="A311" s="261" t="e">
        <f t="shared" si="46"/>
        <v>#VALUE!</v>
      </c>
      <c r="B311" s="241">
        <v>308</v>
      </c>
      <c r="C311" s="242"/>
      <c r="D311" s="256" t="str">
        <f t="shared" si="39"/>
        <v/>
      </c>
      <c r="E311" s="234"/>
      <c r="F311" s="234"/>
      <c r="G311" s="242"/>
      <c r="H311" s="257" t="str">
        <f t="shared" si="40"/>
        <v/>
      </c>
      <c r="I311" s="234"/>
      <c r="J311" s="234"/>
      <c r="K311" s="234"/>
      <c r="L311" s="234"/>
      <c r="M311" s="308">
        <f t="shared" si="41"/>
        <v>0</v>
      </c>
      <c r="N311" s="234"/>
      <c r="O311" s="234"/>
      <c r="P311" s="234"/>
      <c r="Q311" s="234"/>
      <c r="R311" s="234"/>
      <c r="S311" s="234"/>
      <c r="T311" s="234"/>
      <c r="U311" s="234"/>
      <c r="V311" s="234"/>
      <c r="W311" s="234"/>
      <c r="X311" s="234"/>
      <c r="Y311" s="234"/>
      <c r="Z311" s="234"/>
      <c r="AA311" s="234"/>
      <c r="AB311" s="234"/>
      <c r="AC311" s="234"/>
      <c r="AD311" s="234"/>
      <c r="AE311" s="234"/>
      <c r="AF311" s="234"/>
      <c r="AG311" s="234"/>
      <c r="AH311" s="234"/>
      <c r="AI311" s="234"/>
      <c r="AJ311" s="234"/>
      <c r="AK311" s="234"/>
      <c r="AL311" s="258" t="str">
        <f t="shared" si="43"/>
        <v>нет</v>
      </c>
      <c r="AM311" s="258" t="str">
        <f t="shared" si="45"/>
        <v>нет</v>
      </c>
      <c r="AN311" s="258">
        <f t="shared" si="42"/>
        <v>0</v>
      </c>
      <c r="AO311" s="258" t="e">
        <f t="shared" si="44"/>
        <v>#VALUE!</v>
      </c>
    </row>
    <row r="312" spans="1:41">
      <c r="A312" s="261" t="e">
        <f t="shared" si="46"/>
        <v>#VALUE!</v>
      </c>
      <c r="B312" s="241">
        <v>309</v>
      </c>
      <c r="C312" s="242"/>
      <c r="D312" s="256" t="str">
        <f t="shared" si="39"/>
        <v/>
      </c>
      <c r="E312" s="234"/>
      <c r="F312" s="234"/>
      <c r="G312" s="242"/>
      <c r="H312" s="257" t="str">
        <f t="shared" si="40"/>
        <v/>
      </c>
      <c r="I312" s="234"/>
      <c r="J312" s="234"/>
      <c r="K312" s="234"/>
      <c r="L312" s="234"/>
      <c r="M312" s="308">
        <f t="shared" si="41"/>
        <v>0</v>
      </c>
      <c r="N312" s="234"/>
      <c r="O312" s="234"/>
      <c r="P312" s="234"/>
      <c r="Q312" s="234"/>
      <c r="R312" s="234"/>
      <c r="S312" s="234"/>
      <c r="T312" s="234"/>
      <c r="U312" s="234"/>
      <c r="V312" s="234"/>
      <c r="W312" s="234"/>
      <c r="X312" s="234"/>
      <c r="Y312" s="234"/>
      <c r="Z312" s="234"/>
      <c r="AA312" s="234"/>
      <c r="AB312" s="234"/>
      <c r="AC312" s="234"/>
      <c r="AD312" s="234"/>
      <c r="AE312" s="234"/>
      <c r="AF312" s="234"/>
      <c r="AG312" s="234"/>
      <c r="AH312" s="234"/>
      <c r="AI312" s="234"/>
      <c r="AJ312" s="234"/>
      <c r="AK312" s="234"/>
      <c r="AL312" s="258" t="str">
        <f t="shared" si="43"/>
        <v>нет</v>
      </c>
      <c r="AM312" s="258" t="str">
        <f t="shared" si="45"/>
        <v>нет</v>
      </c>
      <c r="AN312" s="258">
        <f t="shared" si="42"/>
        <v>0</v>
      </c>
      <c r="AO312" s="258" t="e">
        <f t="shared" si="44"/>
        <v>#VALUE!</v>
      </c>
    </row>
    <row r="313" spans="1:41">
      <c r="A313" s="261" t="e">
        <f t="shared" si="46"/>
        <v>#VALUE!</v>
      </c>
      <c r="B313" s="241">
        <v>310</v>
      </c>
      <c r="C313" s="242"/>
      <c r="D313" s="256" t="str">
        <f t="shared" si="39"/>
        <v/>
      </c>
      <c r="E313" s="234"/>
      <c r="F313" s="234"/>
      <c r="G313" s="242"/>
      <c r="H313" s="257" t="str">
        <f t="shared" si="40"/>
        <v/>
      </c>
      <c r="I313" s="234"/>
      <c r="J313" s="234"/>
      <c r="K313" s="234"/>
      <c r="L313" s="234"/>
      <c r="M313" s="308">
        <f t="shared" si="41"/>
        <v>0</v>
      </c>
      <c r="N313" s="234"/>
      <c r="O313" s="234"/>
      <c r="P313" s="234"/>
      <c r="Q313" s="234"/>
      <c r="R313" s="234"/>
      <c r="S313" s="234"/>
      <c r="T313" s="234"/>
      <c r="U313" s="234"/>
      <c r="V313" s="234"/>
      <c r="W313" s="234"/>
      <c r="X313" s="234"/>
      <c r="Y313" s="234"/>
      <c r="Z313" s="234"/>
      <c r="AA313" s="234"/>
      <c r="AB313" s="234"/>
      <c r="AC313" s="234"/>
      <c r="AD313" s="234"/>
      <c r="AE313" s="234"/>
      <c r="AF313" s="234"/>
      <c r="AG313" s="234"/>
      <c r="AH313" s="234"/>
      <c r="AI313" s="234"/>
      <c r="AJ313" s="234"/>
      <c r="AK313" s="234"/>
      <c r="AL313" s="258" t="str">
        <f t="shared" si="43"/>
        <v>нет</v>
      </c>
      <c r="AM313" s="258" t="str">
        <f t="shared" si="45"/>
        <v>нет</v>
      </c>
      <c r="AN313" s="258">
        <f t="shared" si="42"/>
        <v>0</v>
      </c>
      <c r="AO313" s="258" t="e">
        <f t="shared" si="44"/>
        <v>#VALUE!</v>
      </c>
    </row>
    <row r="314" spans="1:41">
      <c r="A314" s="261" t="e">
        <f t="shared" si="46"/>
        <v>#VALUE!</v>
      </c>
      <c r="B314" s="241">
        <v>311</v>
      </c>
      <c r="C314" s="242"/>
      <c r="D314" s="256" t="str">
        <f t="shared" si="39"/>
        <v/>
      </c>
      <c r="E314" s="234"/>
      <c r="F314" s="234"/>
      <c r="G314" s="242"/>
      <c r="H314" s="257" t="str">
        <f t="shared" si="40"/>
        <v/>
      </c>
      <c r="I314" s="234"/>
      <c r="J314" s="234"/>
      <c r="K314" s="234"/>
      <c r="L314" s="234"/>
      <c r="M314" s="308">
        <f t="shared" si="41"/>
        <v>0</v>
      </c>
      <c r="N314" s="234"/>
      <c r="O314" s="234"/>
      <c r="P314" s="234"/>
      <c r="Q314" s="234"/>
      <c r="R314" s="234"/>
      <c r="S314" s="234"/>
      <c r="T314" s="234"/>
      <c r="U314" s="234"/>
      <c r="V314" s="234"/>
      <c r="W314" s="234"/>
      <c r="X314" s="234"/>
      <c r="Y314" s="234"/>
      <c r="Z314" s="234"/>
      <c r="AA314" s="234"/>
      <c r="AB314" s="234"/>
      <c r="AC314" s="234"/>
      <c r="AD314" s="234"/>
      <c r="AE314" s="234"/>
      <c r="AF314" s="234"/>
      <c r="AG314" s="234"/>
      <c r="AH314" s="234"/>
      <c r="AI314" s="234"/>
      <c r="AJ314" s="234"/>
      <c r="AK314" s="234"/>
      <c r="AL314" s="258" t="str">
        <f t="shared" si="43"/>
        <v>нет</v>
      </c>
      <c r="AM314" s="258" t="str">
        <f t="shared" si="45"/>
        <v>нет</v>
      </c>
      <c r="AN314" s="258">
        <f t="shared" si="42"/>
        <v>0</v>
      </c>
      <c r="AO314" s="258" t="e">
        <f t="shared" si="44"/>
        <v>#VALUE!</v>
      </c>
    </row>
    <row r="315" spans="1:41">
      <c r="A315" s="261" t="e">
        <f t="shared" si="46"/>
        <v>#VALUE!</v>
      </c>
      <c r="B315" s="241">
        <v>312</v>
      </c>
      <c r="C315" s="242"/>
      <c r="D315" s="256" t="str">
        <f t="shared" si="39"/>
        <v/>
      </c>
      <c r="E315" s="234"/>
      <c r="F315" s="234"/>
      <c r="G315" s="242"/>
      <c r="H315" s="257" t="str">
        <f t="shared" si="40"/>
        <v/>
      </c>
      <c r="I315" s="234"/>
      <c r="J315" s="234"/>
      <c r="K315" s="234"/>
      <c r="L315" s="234"/>
      <c r="M315" s="308">
        <f t="shared" si="41"/>
        <v>0</v>
      </c>
      <c r="N315" s="234"/>
      <c r="O315" s="234"/>
      <c r="P315" s="234"/>
      <c r="Q315" s="234"/>
      <c r="R315" s="234"/>
      <c r="S315" s="234"/>
      <c r="T315" s="234"/>
      <c r="U315" s="234"/>
      <c r="V315" s="234"/>
      <c r="W315" s="234"/>
      <c r="X315" s="234"/>
      <c r="Y315" s="234"/>
      <c r="Z315" s="234"/>
      <c r="AA315" s="234"/>
      <c r="AB315" s="234"/>
      <c r="AC315" s="234"/>
      <c r="AD315" s="234"/>
      <c r="AE315" s="234"/>
      <c r="AF315" s="234"/>
      <c r="AG315" s="234"/>
      <c r="AH315" s="234"/>
      <c r="AI315" s="234"/>
      <c r="AJ315" s="234"/>
      <c r="AK315" s="234"/>
      <c r="AL315" s="258" t="str">
        <f t="shared" si="43"/>
        <v>нет</v>
      </c>
      <c r="AM315" s="258" t="str">
        <f t="shared" si="45"/>
        <v>нет</v>
      </c>
      <c r="AN315" s="258">
        <f t="shared" si="42"/>
        <v>0</v>
      </c>
      <c r="AO315" s="258" t="e">
        <f t="shared" si="44"/>
        <v>#VALUE!</v>
      </c>
    </row>
    <row r="316" spans="1:41">
      <c r="A316" s="261" t="e">
        <f t="shared" si="46"/>
        <v>#VALUE!</v>
      </c>
      <c r="B316" s="241">
        <v>313</v>
      </c>
      <c r="C316" s="242"/>
      <c r="D316" s="256" t="str">
        <f t="shared" si="39"/>
        <v/>
      </c>
      <c r="E316" s="234"/>
      <c r="F316" s="234"/>
      <c r="G316" s="242"/>
      <c r="H316" s="257" t="str">
        <f t="shared" si="40"/>
        <v/>
      </c>
      <c r="I316" s="234"/>
      <c r="J316" s="234"/>
      <c r="K316" s="234"/>
      <c r="L316" s="234"/>
      <c r="M316" s="308">
        <f t="shared" si="41"/>
        <v>0</v>
      </c>
      <c r="N316" s="234"/>
      <c r="O316" s="234"/>
      <c r="P316" s="234"/>
      <c r="Q316" s="234"/>
      <c r="R316" s="234"/>
      <c r="S316" s="234"/>
      <c r="T316" s="234"/>
      <c r="U316" s="234"/>
      <c r="V316" s="234"/>
      <c r="W316" s="234"/>
      <c r="X316" s="234"/>
      <c r="Y316" s="234"/>
      <c r="Z316" s="234"/>
      <c r="AA316" s="234"/>
      <c r="AB316" s="234"/>
      <c r="AC316" s="234"/>
      <c r="AD316" s="234"/>
      <c r="AE316" s="234"/>
      <c r="AF316" s="234"/>
      <c r="AG316" s="234"/>
      <c r="AH316" s="234"/>
      <c r="AI316" s="234"/>
      <c r="AJ316" s="234"/>
      <c r="AK316" s="234"/>
      <c r="AL316" s="258" t="str">
        <f t="shared" si="43"/>
        <v>нет</v>
      </c>
      <c r="AM316" s="258" t="str">
        <f t="shared" si="45"/>
        <v>нет</v>
      </c>
      <c r="AN316" s="258">
        <f t="shared" si="42"/>
        <v>0</v>
      </c>
      <c r="AO316" s="258" t="e">
        <f t="shared" si="44"/>
        <v>#VALUE!</v>
      </c>
    </row>
    <row r="317" spans="1:41">
      <c r="A317" s="261" t="e">
        <f t="shared" si="46"/>
        <v>#VALUE!</v>
      </c>
      <c r="B317" s="241">
        <v>314</v>
      </c>
      <c r="C317" s="242"/>
      <c r="D317" s="256" t="str">
        <f t="shared" si="39"/>
        <v/>
      </c>
      <c r="E317" s="234"/>
      <c r="F317" s="234"/>
      <c r="G317" s="242"/>
      <c r="H317" s="257" t="str">
        <f t="shared" si="40"/>
        <v/>
      </c>
      <c r="I317" s="234"/>
      <c r="J317" s="234"/>
      <c r="K317" s="234"/>
      <c r="L317" s="234"/>
      <c r="M317" s="308">
        <f t="shared" si="41"/>
        <v>0</v>
      </c>
      <c r="N317" s="234"/>
      <c r="O317" s="234"/>
      <c r="P317" s="234"/>
      <c r="Q317" s="234"/>
      <c r="R317" s="234"/>
      <c r="S317" s="234"/>
      <c r="T317" s="234"/>
      <c r="U317" s="234"/>
      <c r="V317" s="234"/>
      <c r="W317" s="234"/>
      <c r="X317" s="234"/>
      <c r="Y317" s="234"/>
      <c r="Z317" s="234"/>
      <c r="AA317" s="234"/>
      <c r="AB317" s="234"/>
      <c r="AC317" s="234"/>
      <c r="AD317" s="234"/>
      <c r="AE317" s="234"/>
      <c r="AF317" s="234"/>
      <c r="AG317" s="234"/>
      <c r="AH317" s="234"/>
      <c r="AI317" s="234"/>
      <c r="AJ317" s="234"/>
      <c r="AK317" s="234"/>
      <c r="AL317" s="258" t="str">
        <f t="shared" si="43"/>
        <v>нет</v>
      </c>
      <c r="AM317" s="258" t="str">
        <f t="shared" si="45"/>
        <v>нет</v>
      </c>
      <c r="AN317" s="258">
        <f t="shared" si="42"/>
        <v>0</v>
      </c>
      <c r="AO317" s="258" t="e">
        <f t="shared" si="44"/>
        <v>#VALUE!</v>
      </c>
    </row>
    <row r="318" spans="1:41">
      <c r="A318" s="261" t="e">
        <f t="shared" si="46"/>
        <v>#VALUE!</v>
      </c>
      <c r="B318" s="241">
        <v>315</v>
      </c>
      <c r="C318" s="242"/>
      <c r="D318" s="256" t="str">
        <f t="shared" si="39"/>
        <v/>
      </c>
      <c r="E318" s="234"/>
      <c r="F318" s="234"/>
      <c r="G318" s="242"/>
      <c r="H318" s="257" t="str">
        <f t="shared" si="40"/>
        <v/>
      </c>
      <c r="I318" s="234"/>
      <c r="J318" s="234"/>
      <c r="K318" s="234"/>
      <c r="L318" s="234"/>
      <c r="M318" s="308">
        <f t="shared" si="41"/>
        <v>0</v>
      </c>
      <c r="N318" s="234"/>
      <c r="O318" s="234"/>
      <c r="P318" s="234"/>
      <c r="Q318" s="234"/>
      <c r="R318" s="234"/>
      <c r="S318" s="234"/>
      <c r="T318" s="234"/>
      <c r="U318" s="234"/>
      <c r="V318" s="234"/>
      <c r="W318" s="234"/>
      <c r="X318" s="234"/>
      <c r="Y318" s="234"/>
      <c r="Z318" s="234"/>
      <c r="AA318" s="234"/>
      <c r="AB318" s="234"/>
      <c r="AC318" s="234"/>
      <c r="AD318" s="234"/>
      <c r="AE318" s="234"/>
      <c r="AF318" s="234"/>
      <c r="AG318" s="234"/>
      <c r="AH318" s="234"/>
      <c r="AI318" s="234"/>
      <c r="AJ318" s="234"/>
      <c r="AK318" s="234"/>
      <c r="AL318" s="258" t="str">
        <f t="shared" si="43"/>
        <v>нет</v>
      </c>
      <c r="AM318" s="258" t="str">
        <f t="shared" si="45"/>
        <v>нет</v>
      </c>
      <c r="AN318" s="258">
        <f t="shared" si="42"/>
        <v>0</v>
      </c>
      <c r="AO318" s="258" t="e">
        <f t="shared" si="44"/>
        <v>#VALUE!</v>
      </c>
    </row>
    <row r="319" spans="1:41">
      <c r="A319" s="261" t="e">
        <f t="shared" si="46"/>
        <v>#VALUE!</v>
      </c>
      <c r="B319" s="241">
        <v>316</v>
      </c>
      <c r="C319" s="242"/>
      <c r="D319" s="256" t="str">
        <f t="shared" ref="D319:D382" si="47">IFERROR(VLOOKUP(C319,msu,2,0),"")</f>
        <v/>
      </c>
      <c r="E319" s="234"/>
      <c r="F319" s="234"/>
      <c r="G319" s="242"/>
      <c r="H319" s="257" t="str">
        <f t="shared" ref="H319:H382" si="48">IFERROR(VLOOKUP(G319,oo,2,0),"")</f>
        <v/>
      </c>
      <c r="I319" s="234"/>
      <c r="J319" s="234"/>
      <c r="K319" s="234"/>
      <c r="L319" s="234"/>
      <c r="M319" s="308">
        <f t="shared" ref="M319:M382" si="49">COUNTA(N319:AK319)</f>
        <v>0</v>
      </c>
      <c r="N319" s="234"/>
      <c r="O319" s="234"/>
      <c r="P319" s="234"/>
      <c r="Q319" s="234"/>
      <c r="R319" s="234"/>
      <c r="S319" s="234"/>
      <c r="T319" s="234"/>
      <c r="U319" s="234"/>
      <c r="V319" s="234"/>
      <c r="W319" s="234"/>
      <c r="X319" s="234"/>
      <c r="Y319" s="234"/>
      <c r="Z319" s="234"/>
      <c r="AA319" s="234"/>
      <c r="AB319" s="234"/>
      <c r="AC319" s="234"/>
      <c r="AD319" s="234"/>
      <c r="AE319" s="234"/>
      <c r="AF319" s="234"/>
      <c r="AG319" s="234"/>
      <c r="AH319" s="234"/>
      <c r="AI319" s="234"/>
      <c r="AJ319" s="234"/>
      <c r="AK319" s="234"/>
      <c r="AL319" s="258" t="str">
        <f t="shared" si="43"/>
        <v>нет</v>
      </c>
      <c r="AM319" s="258" t="str">
        <f t="shared" si="45"/>
        <v>нет</v>
      </c>
      <c r="AN319" s="258">
        <f t="shared" ref="AN319:AN382" si="50">COUNTIF(N319:AK319,"призер")+COUNTIF(N319:AK319,"победитель")</f>
        <v>0</v>
      </c>
      <c r="AO319" s="258" t="e">
        <f t="shared" si="44"/>
        <v>#VALUE!</v>
      </c>
    </row>
    <row r="320" spans="1:41">
      <c r="A320" s="261" t="e">
        <f t="shared" si="46"/>
        <v>#VALUE!</v>
      </c>
      <c r="B320" s="241">
        <v>317</v>
      </c>
      <c r="C320" s="242"/>
      <c r="D320" s="256" t="str">
        <f t="shared" si="47"/>
        <v/>
      </c>
      <c r="E320" s="234"/>
      <c r="F320" s="234"/>
      <c r="G320" s="242"/>
      <c r="H320" s="257" t="str">
        <f t="shared" si="48"/>
        <v/>
      </c>
      <c r="I320" s="234"/>
      <c r="J320" s="234"/>
      <c r="K320" s="234"/>
      <c r="L320" s="234"/>
      <c r="M320" s="308">
        <f t="shared" si="49"/>
        <v>0</v>
      </c>
      <c r="N320" s="234"/>
      <c r="O320" s="234"/>
      <c r="P320" s="234"/>
      <c r="Q320" s="234"/>
      <c r="R320" s="234"/>
      <c r="S320" s="234"/>
      <c r="T320" s="234"/>
      <c r="U320" s="234"/>
      <c r="V320" s="234"/>
      <c r="W320" s="234"/>
      <c r="X320" s="234"/>
      <c r="Y320" s="234"/>
      <c r="Z320" s="234"/>
      <c r="AA320" s="234"/>
      <c r="AB320" s="234"/>
      <c r="AC320" s="234"/>
      <c r="AD320" s="234"/>
      <c r="AE320" s="234"/>
      <c r="AF320" s="234"/>
      <c r="AG320" s="234"/>
      <c r="AH320" s="234"/>
      <c r="AI320" s="234"/>
      <c r="AJ320" s="234"/>
      <c r="AK320" s="234"/>
      <c r="AL320" s="258" t="str">
        <f t="shared" si="43"/>
        <v>нет</v>
      </c>
      <c r="AM320" s="258" t="str">
        <f t="shared" si="45"/>
        <v>нет</v>
      </c>
      <c r="AN320" s="258">
        <f t="shared" si="50"/>
        <v>0</v>
      </c>
      <c r="AO320" s="258" t="e">
        <f t="shared" si="44"/>
        <v>#VALUE!</v>
      </c>
    </row>
    <row r="321" spans="1:41">
      <c r="A321" s="261" t="e">
        <f t="shared" si="46"/>
        <v>#VALUE!</v>
      </c>
      <c r="B321" s="241">
        <v>318</v>
      </c>
      <c r="C321" s="242"/>
      <c r="D321" s="256" t="str">
        <f t="shared" si="47"/>
        <v/>
      </c>
      <c r="E321" s="234"/>
      <c r="F321" s="234"/>
      <c r="G321" s="242"/>
      <c r="H321" s="257" t="str">
        <f t="shared" si="48"/>
        <v/>
      </c>
      <c r="I321" s="234"/>
      <c r="J321" s="234"/>
      <c r="K321" s="234"/>
      <c r="L321" s="234"/>
      <c r="M321" s="308">
        <f t="shared" si="49"/>
        <v>0</v>
      </c>
      <c r="N321" s="234"/>
      <c r="O321" s="234"/>
      <c r="P321" s="234"/>
      <c r="Q321" s="234"/>
      <c r="R321" s="234"/>
      <c r="S321" s="234"/>
      <c r="T321" s="234"/>
      <c r="U321" s="234"/>
      <c r="V321" s="234"/>
      <c r="W321" s="234"/>
      <c r="X321" s="234"/>
      <c r="Y321" s="234"/>
      <c r="Z321" s="234"/>
      <c r="AA321" s="234"/>
      <c r="AB321" s="234"/>
      <c r="AC321" s="234"/>
      <c r="AD321" s="234"/>
      <c r="AE321" s="234"/>
      <c r="AF321" s="234"/>
      <c r="AG321" s="234"/>
      <c r="AH321" s="234"/>
      <c r="AI321" s="234"/>
      <c r="AJ321" s="234"/>
      <c r="AK321" s="234"/>
      <c r="AL321" s="258" t="str">
        <f t="shared" si="43"/>
        <v>нет</v>
      </c>
      <c r="AM321" s="258" t="str">
        <f t="shared" si="45"/>
        <v>нет</v>
      </c>
      <c r="AN321" s="258">
        <f t="shared" si="50"/>
        <v>0</v>
      </c>
      <c r="AO321" s="258" t="e">
        <f t="shared" si="44"/>
        <v>#VALUE!</v>
      </c>
    </row>
    <row r="322" spans="1:41">
      <c r="A322" s="261" t="e">
        <f t="shared" si="46"/>
        <v>#VALUE!</v>
      </c>
      <c r="B322" s="241">
        <v>319</v>
      </c>
      <c r="C322" s="242"/>
      <c r="D322" s="256" t="str">
        <f t="shared" si="47"/>
        <v/>
      </c>
      <c r="E322" s="234"/>
      <c r="F322" s="234"/>
      <c r="G322" s="242"/>
      <c r="H322" s="257" t="str">
        <f t="shared" si="48"/>
        <v/>
      </c>
      <c r="I322" s="234"/>
      <c r="J322" s="234"/>
      <c r="K322" s="234"/>
      <c r="L322" s="234"/>
      <c r="M322" s="308">
        <f t="shared" si="49"/>
        <v>0</v>
      </c>
      <c r="N322" s="234"/>
      <c r="O322" s="234"/>
      <c r="P322" s="234"/>
      <c r="Q322" s="234"/>
      <c r="R322" s="234"/>
      <c r="S322" s="234"/>
      <c r="T322" s="234"/>
      <c r="U322" s="234"/>
      <c r="V322" s="234"/>
      <c r="W322" s="234"/>
      <c r="X322" s="234"/>
      <c r="Y322" s="234"/>
      <c r="Z322" s="234"/>
      <c r="AA322" s="234"/>
      <c r="AB322" s="234"/>
      <c r="AC322" s="234"/>
      <c r="AD322" s="234"/>
      <c r="AE322" s="234"/>
      <c r="AF322" s="234"/>
      <c r="AG322" s="234"/>
      <c r="AH322" s="234"/>
      <c r="AI322" s="234"/>
      <c r="AJ322" s="234"/>
      <c r="AK322" s="234"/>
      <c r="AL322" s="258" t="str">
        <f t="shared" si="43"/>
        <v>нет</v>
      </c>
      <c r="AM322" s="258" t="str">
        <f t="shared" si="45"/>
        <v>нет</v>
      </c>
      <c r="AN322" s="258">
        <f t="shared" si="50"/>
        <v>0</v>
      </c>
      <c r="AO322" s="258" t="e">
        <f t="shared" si="44"/>
        <v>#VALUE!</v>
      </c>
    </row>
    <row r="323" spans="1:41">
      <c r="A323" s="261" t="e">
        <f t="shared" si="46"/>
        <v>#VALUE!</v>
      </c>
      <c r="B323" s="241">
        <v>320</v>
      </c>
      <c r="C323" s="242"/>
      <c r="D323" s="256" t="str">
        <f t="shared" si="47"/>
        <v/>
      </c>
      <c r="E323" s="234"/>
      <c r="F323" s="234"/>
      <c r="G323" s="242"/>
      <c r="H323" s="257" t="str">
        <f t="shared" si="48"/>
        <v/>
      </c>
      <c r="I323" s="234"/>
      <c r="J323" s="234"/>
      <c r="K323" s="234"/>
      <c r="L323" s="234"/>
      <c r="M323" s="308">
        <f t="shared" si="49"/>
        <v>0</v>
      </c>
      <c r="N323" s="234"/>
      <c r="O323" s="234"/>
      <c r="P323" s="234"/>
      <c r="Q323" s="234"/>
      <c r="R323" s="234"/>
      <c r="S323" s="234"/>
      <c r="T323" s="234"/>
      <c r="U323" s="234"/>
      <c r="V323" s="234"/>
      <c r="W323" s="234"/>
      <c r="X323" s="234"/>
      <c r="Y323" s="234"/>
      <c r="Z323" s="234"/>
      <c r="AA323" s="234"/>
      <c r="AB323" s="234"/>
      <c r="AC323" s="234"/>
      <c r="AD323" s="234"/>
      <c r="AE323" s="234"/>
      <c r="AF323" s="234"/>
      <c r="AG323" s="234"/>
      <c r="AH323" s="234"/>
      <c r="AI323" s="234"/>
      <c r="AJ323" s="234"/>
      <c r="AK323" s="234"/>
      <c r="AL323" s="258" t="str">
        <f t="shared" si="43"/>
        <v>нет</v>
      </c>
      <c r="AM323" s="258" t="str">
        <f t="shared" si="45"/>
        <v>нет</v>
      </c>
      <c r="AN323" s="258">
        <f t="shared" si="50"/>
        <v>0</v>
      </c>
      <c r="AO323" s="258" t="e">
        <f t="shared" si="44"/>
        <v>#VALUE!</v>
      </c>
    </row>
    <row r="324" spans="1:41">
      <c r="A324" s="261" t="e">
        <f t="shared" si="46"/>
        <v>#VALUE!</v>
      </c>
      <c r="B324" s="241">
        <v>321</v>
      </c>
      <c r="C324" s="242"/>
      <c r="D324" s="256" t="str">
        <f t="shared" si="47"/>
        <v/>
      </c>
      <c r="E324" s="234"/>
      <c r="F324" s="234"/>
      <c r="G324" s="242"/>
      <c r="H324" s="257" t="str">
        <f t="shared" si="48"/>
        <v/>
      </c>
      <c r="I324" s="234"/>
      <c r="J324" s="234"/>
      <c r="K324" s="234"/>
      <c r="L324" s="234"/>
      <c r="M324" s="308">
        <f t="shared" si="49"/>
        <v>0</v>
      </c>
      <c r="N324" s="234"/>
      <c r="O324" s="234"/>
      <c r="P324" s="234"/>
      <c r="Q324" s="234"/>
      <c r="R324" s="234"/>
      <c r="S324" s="234"/>
      <c r="T324" s="234"/>
      <c r="U324" s="234"/>
      <c r="V324" s="234"/>
      <c r="W324" s="234"/>
      <c r="X324" s="234"/>
      <c r="Y324" s="234"/>
      <c r="Z324" s="234"/>
      <c r="AA324" s="234"/>
      <c r="AB324" s="234"/>
      <c r="AC324" s="234"/>
      <c r="AD324" s="234"/>
      <c r="AE324" s="234"/>
      <c r="AF324" s="234"/>
      <c r="AG324" s="234"/>
      <c r="AH324" s="234"/>
      <c r="AI324" s="234"/>
      <c r="AJ324" s="234"/>
      <c r="AK324" s="234"/>
      <c r="AL324" s="258" t="str">
        <f t="shared" si="43"/>
        <v>нет</v>
      </c>
      <c r="AM324" s="258" t="str">
        <f t="shared" si="45"/>
        <v>нет</v>
      </c>
      <c r="AN324" s="258">
        <f t="shared" si="50"/>
        <v>0</v>
      </c>
      <c r="AO324" s="258" t="e">
        <f t="shared" si="44"/>
        <v>#VALUE!</v>
      </c>
    </row>
    <row r="325" spans="1:41">
      <c r="A325" s="261" t="e">
        <f t="shared" si="46"/>
        <v>#VALUE!</v>
      </c>
      <c r="B325" s="241">
        <v>322</v>
      </c>
      <c r="C325" s="242"/>
      <c r="D325" s="256" t="str">
        <f t="shared" si="47"/>
        <v/>
      </c>
      <c r="E325" s="234"/>
      <c r="F325" s="234"/>
      <c r="G325" s="242"/>
      <c r="H325" s="257" t="str">
        <f t="shared" si="48"/>
        <v/>
      </c>
      <c r="I325" s="234"/>
      <c r="J325" s="234"/>
      <c r="K325" s="234"/>
      <c r="L325" s="234"/>
      <c r="M325" s="308">
        <f t="shared" si="49"/>
        <v>0</v>
      </c>
      <c r="N325" s="234"/>
      <c r="O325" s="234"/>
      <c r="P325" s="234"/>
      <c r="Q325" s="234"/>
      <c r="R325" s="234"/>
      <c r="S325" s="234"/>
      <c r="T325" s="234"/>
      <c r="U325" s="234"/>
      <c r="V325" s="234"/>
      <c r="W325" s="234"/>
      <c r="X325" s="234"/>
      <c r="Y325" s="234"/>
      <c r="Z325" s="234"/>
      <c r="AA325" s="234"/>
      <c r="AB325" s="234"/>
      <c r="AC325" s="234"/>
      <c r="AD325" s="234"/>
      <c r="AE325" s="234"/>
      <c r="AF325" s="234"/>
      <c r="AG325" s="234"/>
      <c r="AH325" s="234"/>
      <c r="AI325" s="234"/>
      <c r="AJ325" s="234"/>
      <c r="AK325" s="234"/>
      <c r="AL325" s="258" t="str">
        <f t="shared" ref="AL325:AL388" si="51">IF($I325&lt;5,"нет",IF($I325&gt;9,"нет","да"))</f>
        <v>нет</v>
      </c>
      <c r="AM325" s="258" t="str">
        <f t="shared" si="45"/>
        <v>нет</v>
      </c>
      <c r="AN325" s="258">
        <f t="shared" si="50"/>
        <v>0</v>
      </c>
      <c r="AO325" s="258" t="e">
        <f t="shared" ref="AO325:AO388" si="52">IF(LEN(G325)=5,LEFT(G325,1)+100,LEFT(G325,2)+100)</f>
        <v>#VALUE!</v>
      </c>
    </row>
    <row r="326" spans="1:41">
      <c r="A326" s="261" t="e">
        <f t="shared" si="46"/>
        <v>#VALUE!</v>
      </c>
      <c r="B326" s="241">
        <v>323</v>
      </c>
      <c r="C326" s="242"/>
      <c r="D326" s="256" t="str">
        <f t="shared" si="47"/>
        <v/>
      </c>
      <c r="E326" s="234"/>
      <c r="F326" s="234"/>
      <c r="G326" s="242"/>
      <c r="H326" s="257" t="str">
        <f t="shared" si="48"/>
        <v/>
      </c>
      <c r="I326" s="234"/>
      <c r="J326" s="234"/>
      <c r="K326" s="234"/>
      <c r="L326" s="234"/>
      <c r="M326" s="308">
        <f t="shared" si="49"/>
        <v>0</v>
      </c>
      <c r="N326" s="234"/>
      <c r="O326" s="234"/>
      <c r="P326" s="234"/>
      <c r="Q326" s="234"/>
      <c r="R326" s="234"/>
      <c r="S326" s="234"/>
      <c r="T326" s="234"/>
      <c r="U326" s="234"/>
      <c r="V326" s="234"/>
      <c r="W326" s="234"/>
      <c r="X326" s="234"/>
      <c r="Y326" s="234"/>
      <c r="Z326" s="234"/>
      <c r="AA326" s="234"/>
      <c r="AB326" s="234"/>
      <c r="AC326" s="234"/>
      <c r="AD326" s="234"/>
      <c r="AE326" s="234"/>
      <c r="AF326" s="234"/>
      <c r="AG326" s="234"/>
      <c r="AH326" s="234"/>
      <c r="AI326" s="234"/>
      <c r="AJ326" s="234"/>
      <c r="AK326" s="234"/>
      <c r="AL326" s="258" t="str">
        <f t="shared" si="51"/>
        <v>нет</v>
      </c>
      <c r="AM326" s="258" t="str">
        <f t="shared" ref="AM326:AM389" si="53">IF($I326&lt;=9,"нет","да")</f>
        <v>нет</v>
      </c>
      <c r="AN326" s="258">
        <f t="shared" si="50"/>
        <v>0</v>
      </c>
      <c r="AO326" s="258" t="e">
        <f t="shared" si="52"/>
        <v>#VALUE!</v>
      </c>
    </row>
    <row r="327" spans="1:41">
      <c r="A327" s="261" t="e">
        <f t="shared" si="46"/>
        <v>#VALUE!</v>
      </c>
      <c r="B327" s="241">
        <v>324</v>
      </c>
      <c r="C327" s="242"/>
      <c r="D327" s="256" t="str">
        <f t="shared" si="47"/>
        <v/>
      </c>
      <c r="E327" s="234"/>
      <c r="F327" s="234"/>
      <c r="G327" s="242"/>
      <c r="H327" s="257" t="str">
        <f t="shared" si="48"/>
        <v/>
      </c>
      <c r="I327" s="234"/>
      <c r="J327" s="234"/>
      <c r="K327" s="234"/>
      <c r="L327" s="234"/>
      <c r="M327" s="308">
        <f t="shared" si="49"/>
        <v>0</v>
      </c>
      <c r="N327" s="234"/>
      <c r="O327" s="234"/>
      <c r="P327" s="234"/>
      <c r="Q327" s="234"/>
      <c r="R327" s="234"/>
      <c r="S327" s="234"/>
      <c r="T327" s="234"/>
      <c r="U327" s="234"/>
      <c r="V327" s="234"/>
      <c r="W327" s="234"/>
      <c r="X327" s="234"/>
      <c r="Y327" s="234"/>
      <c r="Z327" s="234"/>
      <c r="AA327" s="234"/>
      <c r="AB327" s="234"/>
      <c r="AC327" s="234"/>
      <c r="AD327" s="234"/>
      <c r="AE327" s="234"/>
      <c r="AF327" s="234"/>
      <c r="AG327" s="234"/>
      <c r="AH327" s="234"/>
      <c r="AI327" s="234"/>
      <c r="AJ327" s="234"/>
      <c r="AK327" s="234"/>
      <c r="AL327" s="258" t="str">
        <f t="shared" si="51"/>
        <v>нет</v>
      </c>
      <c r="AM327" s="258" t="str">
        <f t="shared" si="53"/>
        <v>нет</v>
      </c>
      <c r="AN327" s="258">
        <f t="shared" si="50"/>
        <v>0</v>
      </c>
      <c r="AO327" s="258" t="e">
        <f t="shared" si="52"/>
        <v>#VALUE!</v>
      </c>
    </row>
    <row r="328" spans="1:41">
      <c r="A328" s="261" t="e">
        <f t="shared" ref="A328:A391" si="54">IF($AO328=$C328, "Код_ОО+МСУ_верно", "Требуется проверка кода ОО или МСУ, кроме 101, 102,103")</f>
        <v>#VALUE!</v>
      </c>
      <c r="B328" s="241">
        <v>325</v>
      </c>
      <c r="C328" s="242"/>
      <c r="D328" s="256" t="str">
        <f t="shared" si="47"/>
        <v/>
      </c>
      <c r="E328" s="234"/>
      <c r="F328" s="234"/>
      <c r="G328" s="242"/>
      <c r="H328" s="257" t="str">
        <f t="shared" si="48"/>
        <v/>
      </c>
      <c r="I328" s="234"/>
      <c r="J328" s="234"/>
      <c r="K328" s="234"/>
      <c r="L328" s="234"/>
      <c r="M328" s="308">
        <f t="shared" si="49"/>
        <v>0</v>
      </c>
      <c r="N328" s="234"/>
      <c r="O328" s="234"/>
      <c r="P328" s="234"/>
      <c r="Q328" s="234"/>
      <c r="R328" s="234"/>
      <c r="S328" s="234"/>
      <c r="T328" s="234"/>
      <c r="U328" s="234"/>
      <c r="V328" s="234"/>
      <c r="W328" s="234"/>
      <c r="X328" s="234"/>
      <c r="Y328" s="234"/>
      <c r="Z328" s="234"/>
      <c r="AA328" s="234"/>
      <c r="AB328" s="234"/>
      <c r="AC328" s="234"/>
      <c r="AD328" s="234"/>
      <c r="AE328" s="234"/>
      <c r="AF328" s="234"/>
      <c r="AG328" s="234"/>
      <c r="AH328" s="234"/>
      <c r="AI328" s="234"/>
      <c r="AJ328" s="234"/>
      <c r="AK328" s="234"/>
      <c r="AL328" s="258" t="str">
        <f t="shared" si="51"/>
        <v>нет</v>
      </c>
      <c r="AM328" s="258" t="str">
        <f t="shared" si="53"/>
        <v>нет</v>
      </c>
      <c r="AN328" s="258">
        <f t="shared" si="50"/>
        <v>0</v>
      </c>
      <c r="AO328" s="258" t="e">
        <f t="shared" si="52"/>
        <v>#VALUE!</v>
      </c>
    </row>
    <row r="329" spans="1:41">
      <c r="A329" s="261" t="e">
        <f t="shared" si="54"/>
        <v>#VALUE!</v>
      </c>
      <c r="B329" s="241">
        <v>326</v>
      </c>
      <c r="C329" s="242"/>
      <c r="D329" s="256" t="str">
        <f t="shared" si="47"/>
        <v/>
      </c>
      <c r="E329" s="234"/>
      <c r="F329" s="234"/>
      <c r="G329" s="242"/>
      <c r="H329" s="257" t="str">
        <f t="shared" si="48"/>
        <v/>
      </c>
      <c r="I329" s="234"/>
      <c r="J329" s="234"/>
      <c r="K329" s="234"/>
      <c r="L329" s="234"/>
      <c r="M329" s="308">
        <f t="shared" si="49"/>
        <v>0</v>
      </c>
      <c r="N329" s="234"/>
      <c r="O329" s="234"/>
      <c r="P329" s="234"/>
      <c r="Q329" s="234"/>
      <c r="R329" s="234"/>
      <c r="S329" s="234"/>
      <c r="T329" s="234"/>
      <c r="U329" s="234"/>
      <c r="V329" s="234"/>
      <c r="W329" s="234"/>
      <c r="X329" s="234"/>
      <c r="Y329" s="234"/>
      <c r="Z329" s="234"/>
      <c r="AA329" s="234"/>
      <c r="AB329" s="234"/>
      <c r="AC329" s="234"/>
      <c r="AD329" s="234"/>
      <c r="AE329" s="234"/>
      <c r="AF329" s="234"/>
      <c r="AG329" s="234"/>
      <c r="AH329" s="234"/>
      <c r="AI329" s="234"/>
      <c r="AJ329" s="234"/>
      <c r="AK329" s="234"/>
      <c r="AL329" s="258" t="str">
        <f t="shared" si="51"/>
        <v>нет</v>
      </c>
      <c r="AM329" s="258" t="str">
        <f t="shared" si="53"/>
        <v>нет</v>
      </c>
      <c r="AN329" s="258">
        <f t="shared" si="50"/>
        <v>0</v>
      </c>
      <c r="AO329" s="258" t="e">
        <f t="shared" si="52"/>
        <v>#VALUE!</v>
      </c>
    </row>
    <row r="330" spans="1:41">
      <c r="A330" s="261" t="e">
        <f t="shared" si="54"/>
        <v>#VALUE!</v>
      </c>
      <c r="B330" s="241">
        <v>327</v>
      </c>
      <c r="C330" s="242"/>
      <c r="D330" s="256" t="str">
        <f t="shared" si="47"/>
        <v/>
      </c>
      <c r="E330" s="234"/>
      <c r="F330" s="234"/>
      <c r="G330" s="242"/>
      <c r="H330" s="257" t="str">
        <f t="shared" si="48"/>
        <v/>
      </c>
      <c r="I330" s="234"/>
      <c r="J330" s="234"/>
      <c r="K330" s="234"/>
      <c r="L330" s="234"/>
      <c r="M330" s="308">
        <f t="shared" si="49"/>
        <v>0</v>
      </c>
      <c r="N330" s="234"/>
      <c r="O330" s="234"/>
      <c r="P330" s="234"/>
      <c r="Q330" s="234"/>
      <c r="R330" s="234"/>
      <c r="S330" s="234"/>
      <c r="T330" s="234"/>
      <c r="U330" s="234"/>
      <c r="V330" s="234"/>
      <c r="W330" s="234"/>
      <c r="X330" s="234"/>
      <c r="Y330" s="234"/>
      <c r="Z330" s="234"/>
      <c r="AA330" s="234"/>
      <c r="AB330" s="234"/>
      <c r="AC330" s="234"/>
      <c r="AD330" s="234"/>
      <c r="AE330" s="234"/>
      <c r="AF330" s="234"/>
      <c r="AG330" s="234"/>
      <c r="AH330" s="234"/>
      <c r="AI330" s="234"/>
      <c r="AJ330" s="234"/>
      <c r="AK330" s="234"/>
      <c r="AL330" s="258" t="str">
        <f t="shared" si="51"/>
        <v>нет</v>
      </c>
      <c r="AM330" s="258" t="str">
        <f t="shared" si="53"/>
        <v>нет</v>
      </c>
      <c r="AN330" s="258">
        <f t="shared" si="50"/>
        <v>0</v>
      </c>
      <c r="AO330" s="258" t="e">
        <f t="shared" si="52"/>
        <v>#VALUE!</v>
      </c>
    </row>
    <row r="331" spans="1:41">
      <c r="A331" s="261" t="e">
        <f t="shared" si="54"/>
        <v>#VALUE!</v>
      </c>
      <c r="B331" s="241">
        <v>328</v>
      </c>
      <c r="C331" s="242"/>
      <c r="D331" s="256" t="str">
        <f t="shared" si="47"/>
        <v/>
      </c>
      <c r="E331" s="234"/>
      <c r="F331" s="234"/>
      <c r="G331" s="242"/>
      <c r="H331" s="257" t="str">
        <f t="shared" si="48"/>
        <v/>
      </c>
      <c r="I331" s="234"/>
      <c r="J331" s="234"/>
      <c r="K331" s="234"/>
      <c r="L331" s="234"/>
      <c r="M331" s="308">
        <f t="shared" si="49"/>
        <v>0</v>
      </c>
      <c r="N331" s="234"/>
      <c r="O331" s="234"/>
      <c r="P331" s="234"/>
      <c r="Q331" s="234"/>
      <c r="R331" s="234"/>
      <c r="S331" s="234"/>
      <c r="T331" s="234"/>
      <c r="U331" s="234"/>
      <c r="V331" s="234"/>
      <c r="W331" s="234"/>
      <c r="X331" s="234"/>
      <c r="Y331" s="234"/>
      <c r="Z331" s="234"/>
      <c r="AA331" s="234"/>
      <c r="AB331" s="234"/>
      <c r="AC331" s="234"/>
      <c r="AD331" s="234"/>
      <c r="AE331" s="234"/>
      <c r="AF331" s="234"/>
      <c r="AG331" s="234"/>
      <c r="AH331" s="234"/>
      <c r="AI331" s="234"/>
      <c r="AJ331" s="234"/>
      <c r="AK331" s="234"/>
      <c r="AL331" s="258" t="str">
        <f t="shared" si="51"/>
        <v>нет</v>
      </c>
      <c r="AM331" s="258" t="str">
        <f t="shared" si="53"/>
        <v>нет</v>
      </c>
      <c r="AN331" s="258">
        <f t="shared" si="50"/>
        <v>0</v>
      </c>
      <c r="AO331" s="258" t="e">
        <f t="shared" si="52"/>
        <v>#VALUE!</v>
      </c>
    </row>
    <row r="332" spans="1:41">
      <c r="A332" s="261" t="e">
        <f t="shared" si="54"/>
        <v>#VALUE!</v>
      </c>
      <c r="B332" s="241">
        <v>329</v>
      </c>
      <c r="C332" s="242"/>
      <c r="D332" s="256" t="str">
        <f t="shared" si="47"/>
        <v/>
      </c>
      <c r="E332" s="234"/>
      <c r="F332" s="234"/>
      <c r="G332" s="242"/>
      <c r="H332" s="257" t="str">
        <f t="shared" si="48"/>
        <v/>
      </c>
      <c r="I332" s="234"/>
      <c r="J332" s="234"/>
      <c r="K332" s="234"/>
      <c r="L332" s="234"/>
      <c r="M332" s="308">
        <f t="shared" si="49"/>
        <v>0</v>
      </c>
      <c r="N332" s="234"/>
      <c r="O332" s="234"/>
      <c r="P332" s="234"/>
      <c r="Q332" s="234"/>
      <c r="R332" s="234"/>
      <c r="S332" s="234"/>
      <c r="T332" s="234"/>
      <c r="U332" s="234"/>
      <c r="V332" s="234"/>
      <c r="W332" s="234"/>
      <c r="X332" s="234"/>
      <c r="Y332" s="234"/>
      <c r="Z332" s="234"/>
      <c r="AA332" s="234"/>
      <c r="AB332" s="234"/>
      <c r="AC332" s="234"/>
      <c r="AD332" s="234"/>
      <c r="AE332" s="234"/>
      <c r="AF332" s="234"/>
      <c r="AG332" s="234"/>
      <c r="AH332" s="234"/>
      <c r="AI332" s="234"/>
      <c r="AJ332" s="234"/>
      <c r="AK332" s="234"/>
      <c r="AL332" s="258" t="str">
        <f t="shared" si="51"/>
        <v>нет</v>
      </c>
      <c r="AM332" s="258" t="str">
        <f t="shared" si="53"/>
        <v>нет</v>
      </c>
      <c r="AN332" s="258">
        <f t="shared" si="50"/>
        <v>0</v>
      </c>
      <c r="AO332" s="258" t="e">
        <f t="shared" si="52"/>
        <v>#VALUE!</v>
      </c>
    </row>
    <row r="333" spans="1:41">
      <c r="A333" s="261" t="e">
        <f t="shared" si="54"/>
        <v>#VALUE!</v>
      </c>
      <c r="B333" s="241">
        <v>330</v>
      </c>
      <c r="C333" s="242"/>
      <c r="D333" s="256" t="str">
        <f t="shared" si="47"/>
        <v/>
      </c>
      <c r="E333" s="234"/>
      <c r="F333" s="234"/>
      <c r="G333" s="242"/>
      <c r="H333" s="257" t="str">
        <f t="shared" si="48"/>
        <v/>
      </c>
      <c r="I333" s="234"/>
      <c r="J333" s="234"/>
      <c r="K333" s="234"/>
      <c r="L333" s="234"/>
      <c r="M333" s="308">
        <f t="shared" si="49"/>
        <v>0</v>
      </c>
      <c r="N333" s="234"/>
      <c r="O333" s="234"/>
      <c r="P333" s="234"/>
      <c r="Q333" s="234"/>
      <c r="R333" s="234"/>
      <c r="S333" s="234"/>
      <c r="T333" s="234"/>
      <c r="U333" s="234"/>
      <c r="V333" s="234"/>
      <c r="W333" s="234"/>
      <c r="X333" s="234"/>
      <c r="Y333" s="234"/>
      <c r="Z333" s="234"/>
      <c r="AA333" s="234"/>
      <c r="AB333" s="234"/>
      <c r="AC333" s="234"/>
      <c r="AD333" s="234"/>
      <c r="AE333" s="234"/>
      <c r="AF333" s="234"/>
      <c r="AG333" s="234"/>
      <c r="AH333" s="234"/>
      <c r="AI333" s="234"/>
      <c r="AJ333" s="234"/>
      <c r="AK333" s="234"/>
      <c r="AL333" s="258" t="str">
        <f t="shared" si="51"/>
        <v>нет</v>
      </c>
      <c r="AM333" s="258" t="str">
        <f t="shared" si="53"/>
        <v>нет</v>
      </c>
      <c r="AN333" s="258">
        <f t="shared" si="50"/>
        <v>0</v>
      </c>
      <c r="AO333" s="258" t="e">
        <f t="shared" si="52"/>
        <v>#VALUE!</v>
      </c>
    </row>
    <row r="334" spans="1:41">
      <c r="A334" s="261" t="e">
        <f t="shared" si="54"/>
        <v>#VALUE!</v>
      </c>
      <c r="B334" s="241">
        <v>331</v>
      </c>
      <c r="C334" s="242"/>
      <c r="D334" s="256" t="str">
        <f t="shared" si="47"/>
        <v/>
      </c>
      <c r="E334" s="234"/>
      <c r="F334" s="234"/>
      <c r="G334" s="242"/>
      <c r="H334" s="257" t="str">
        <f t="shared" si="48"/>
        <v/>
      </c>
      <c r="I334" s="234"/>
      <c r="J334" s="234"/>
      <c r="K334" s="234"/>
      <c r="L334" s="234"/>
      <c r="M334" s="308">
        <f t="shared" si="49"/>
        <v>0</v>
      </c>
      <c r="N334" s="234"/>
      <c r="O334" s="234"/>
      <c r="P334" s="234"/>
      <c r="Q334" s="234"/>
      <c r="R334" s="234"/>
      <c r="S334" s="234"/>
      <c r="T334" s="234"/>
      <c r="U334" s="234"/>
      <c r="V334" s="234"/>
      <c r="W334" s="234"/>
      <c r="X334" s="234"/>
      <c r="Y334" s="234"/>
      <c r="Z334" s="234"/>
      <c r="AA334" s="234"/>
      <c r="AB334" s="234"/>
      <c r="AC334" s="234"/>
      <c r="AD334" s="234"/>
      <c r="AE334" s="234"/>
      <c r="AF334" s="234"/>
      <c r="AG334" s="234"/>
      <c r="AH334" s="234"/>
      <c r="AI334" s="234"/>
      <c r="AJ334" s="234"/>
      <c r="AK334" s="234"/>
      <c r="AL334" s="258" t="str">
        <f t="shared" si="51"/>
        <v>нет</v>
      </c>
      <c r="AM334" s="258" t="str">
        <f t="shared" si="53"/>
        <v>нет</v>
      </c>
      <c r="AN334" s="258">
        <f t="shared" si="50"/>
        <v>0</v>
      </c>
      <c r="AO334" s="258" t="e">
        <f t="shared" si="52"/>
        <v>#VALUE!</v>
      </c>
    </row>
    <row r="335" spans="1:41">
      <c r="A335" s="261" t="e">
        <f t="shared" si="54"/>
        <v>#VALUE!</v>
      </c>
      <c r="B335" s="241">
        <v>332</v>
      </c>
      <c r="C335" s="242"/>
      <c r="D335" s="256" t="str">
        <f t="shared" si="47"/>
        <v/>
      </c>
      <c r="E335" s="234"/>
      <c r="F335" s="234"/>
      <c r="G335" s="242"/>
      <c r="H335" s="257" t="str">
        <f t="shared" si="48"/>
        <v/>
      </c>
      <c r="I335" s="234"/>
      <c r="J335" s="234"/>
      <c r="K335" s="234"/>
      <c r="L335" s="234"/>
      <c r="M335" s="308">
        <f t="shared" si="49"/>
        <v>0</v>
      </c>
      <c r="N335" s="234"/>
      <c r="O335" s="234"/>
      <c r="P335" s="234"/>
      <c r="Q335" s="234"/>
      <c r="R335" s="234"/>
      <c r="S335" s="234"/>
      <c r="T335" s="234"/>
      <c r="U335" s="234"/>
      <c r="V335" s="234"/>
      <c r="W335" s="234"/>
      <c r="X335" s="234"/>
      <c r="Y335" s="234"/>
      <c r="Z335" s="234"/>
      <c r="AA335" s="234"/>
      <c r="AB335" s="234"/>
      <c r="AC335" s="234"/>
      <c r="AD335" s="234"/>
      <c r="AE335" s="234"/>
      <c r="AF335" s="234"/>
      <c r="AG335" s="234"/>
      <c r="AH335" s="234"/>
      <c r="AI335" s="234"/>
      <c r="AJ335" s="234"/>
      <c r="AK335" s="234"/>
      <c r="AL335" s="258" t="str">
        <f t="shared" si="51"/>
        <v>нет</v>
      </c>
      <c r="AM335" s="258" t="str">
        <f t="shared" si="53"/>
        <v>нет</v>
      </c>
      <c r="AN335" s="258">
        <f t="shared" si="50"/>
        <v>0</v>
      </c>
      <c r="AO335" s="258" t="e">
        <f t="shared" si="52"/>
        <v>#VALUE!</v>
      </c>
    </row>
    <row r="336" spans="1:41">
      <c r="A336" s="261" t="e">
        <f t="shared" si="54"/>
        <v>#VALUE!</v>
      </c>
      <c r="B336" s="241">
        <v>333</v>
      </c>
      <c r="C336" s="242"/>
      <c r="D336" s="256" t="str">
        <f t="shared" si="47"/>
        <v/>
      </c>
      <c r="E336" s="234"/>
      <c r="F336" s="234"/>
      <c r="G336" s="242"/>
      <c r="H336" s="257" t="str">
        <f t="shared" si="48"/>
        <v/>
      </c>
      <c r="I336" s="234"/>
      <c r="J336" s="234"/>
      <c r="K336" s="234"/>
      <c r="L336" s="234"/>
      <c r="M336" s="308">
        <f t="shared" si="49"/>
        <v>0</v>
      </c>
      <c r="N336" s="234"/>
      <c r="O336" s="234"/>
      <c r="P336" s="234"/>
      <c r="Q336" s="234"/>
      <c r="R336" s="234"/>
      <c r="S336" s="234"/>
      <c r="T336" s="234"/>
      <c r="U336" s="234"/>
      <c r="V336" s="234"/>
      <c r="W336" s="234"/>
      <c r="X336" s="234"/>
      <c r="Y336" s="234"/>
      <c r="Z336" s="234"/>
      <c r="AA336" s="234"/>
      <c r="AB336" s="234"/>
      <c r="AC336" s="234"/>
      <c r="AD336" s="234"/>
      <c r="AE336" s="234"/>
      <c r="AF336" s="234"/>
      <c r="AG336" s="234"/>
      <c r="AH336" s="234"/>
      <c r="AI336" s="234"/>
      <c r="AJ336" s="234"/>
      <c r="AK336" s="234"/>
      <c r="AL336" s="258" t="str">
        <f t="shared" si="51"/>
        <v>нет</v>
      </c>
      <c r="AM336" s="258" t="str">
        <f t="shared" si="53"/>
        <v>нет</v>
      </c>
      <c r="AN336" s="258">
        <f t="shared" si="50"/>
        <v>0</v>
      </c>
      <c r="AO336" s="258" t="e">
        <f t="shared" si="52"/>
        <v>#VALUE!</v>
      </c>
    </row>
    <row r="337" spans="1:41">
      <c r="A337" s="261" t="e">
        <f t="shared" si="54"/>
        <v>#VALUE!</v>
      </c>
      <c r="B337" s="241">
        <v>334</v>
      </c>
      <c r="C337" s="242"/>
      <c r="D337" s="256" t="str">
        <f t="shared" si="47"/>
        <v/>
      </c>
      <c r="E337" s="234"/>
      <c r="F337" s="234"/>
      <c r="G337" s="242"/>
      <c r="H337" s="257" t="str">
        <f t="shared" si="48"/>
        <v/>
      </c>
      <c r="I337" s="234"/>
      <c r="J337" s="234"/>
      <c r="K337" s="234"/>
      <c r="L337" s="234"/>
      <c r="M337" s="308">
        <f t="shared" si="49"/>
        <v>0</v>
      </c>
      <c r="N337" s="234"/>
      <c r="O337" s="234"/>
      <c r="P337" s="234"/>
      <c r="Q337" s="234"/>
      <c r="R337" s="234"/>
      <c r="S337" s="234"/>
      <c r="T337" s="234"/>
      <c r="U337" s="234"/>
      <c r="V337" s="234"/>
      <c r="W337" s="234"/>
      <c r="X337" s="234"/>
      <c r="Y337" s="234"/>
      <c r="Z337" s="234"/>
      <c r="AA337" s="234"/>
      <c r="AB337" s="234"/>
      <c r="AC337" s="234"/>
      <c r="AD337" s="234"/>
      <c r="AE337" s="234"/>
      <c r="AF337" s="234"/>
      <c r="AG337" s="234"/>
      <c r="AH337" s="234"/>
      <c r="AI337" s="234"/>
      <c r="AJ337" s="234"/>
      <c r="AK337" s="234"/>
      <c r="AL337" s="258" t="str">
        <f t="shared" si="51"/>
        <v>нет</v>
      </c>
      <c r="AM337" s="258" t="str">
        <f t="shared" si="53"/>
        <v>нет</v>
      </c>
      <c r="AN337" s="258">
        <f t="shared" si="50"/>
        <v>0</v>
      </c>
      <c r="AO337" s="258" t="e">
        <f t="shared" si="52"/>
        <v>#VALUE!</v>
      </c>
    </row>
    <row r="338" spans="1:41">
      <c r="A338" s="261" t="e">
        <f t="shared" si="54"/>
        <v>#VALUE!</v>
      </c>
      <c r="B338" s="241">
        <v>335</v>
      </c>
      <c r="C338" s="242"/>
      <c r="D338" s="256" t="str">
        <f t="shared" si="47"/>
        <v/>
      </c>
      <c r="E338" s="234"/>
      <c r="F338" s="234"/>
      <c r="G338" s="242"/>
      <c r="H338" s="257" t="str">
        <f t="shared" si="48"/>
        <v/>
      </c>
      <c r="I338" s="234"/>
      <c r="J338" s="234"/>
      <c r="K338" s="234"/>
      <c r="L338" s="234"/>
      <c r="M338" s="308">
        <f t="shared" si="49"/>
        <v>0</v>
      </c>
      <c r="N338" s="234"/>
      <c r="O338" s="234"/>
      <c r="P338" s="234"/>
      <c r="Q338" s="234"/>
      <c r="R338" s="234"/>
      <c r="S338" s="234"/>
      <c r="T338" s="234"/>
      <c r="U338" s="234"/>
      <c r="V338" s="234"/>
      <c r="W338" s="234"/>
      <c r="X338" s="234"/>
      <c r="Y338" s="234"/>
      <c r="Z338" s="234"/>
      <c r="AA338" s="234"/>
      <c r="AB338" s="234"/>
      <c r="AC338" s="234"/>
      <c r="AD338" s="234"/>
      <c r="AE338" s="234"/>
      <c r="AF338" s="234"/>
      <c r="AG338" s="234"/>
      <c r="AH338" s="234"/>
      <c r="AI338" s="234"/>
      <c r="AJ338" s="234"/>
      <c r="AK338" s="234"/>
      <c r="AL338" s="258" t="str">
        <f t="shared" si="51"/>
        <v>нет</v>
      </c>
      <c r="AM338" s="258" t="str">
        <f t="shared" si="53"/>
        <v>нет</v>
      </c>
      <c r="AN338" s="258">
        <f t="shared" si="50"/>
        <v>0</v>
      </c>
      <c r="AO338" s="258" t="e">
        <f t="shared" si="52"/>
        <v>#VALUE!</v>
      </c>
    </row>
    <row r="339" spans="1:41">
      <c r="A339" s="261" t="e">
        <f t="shared" si="54"/>
        <v>#VALUE!</v>
      </c>
      <c r="B339" s="241">
        <v>336</v>
      </c>
      <c r="C339" s="242"/>
      <c r="D339" s="256" t="str">
        <f t="shared" si="47"/>
        <v/>
      </c>
      <c r="E339" s="234"/>
      <c r="F339" s="234"/>
      <c r="G339" s="242"/>
      <c r="H339" s="257" t="str">
        <f t="shared" si="48"/>
        <v/>
      </c>
      <c r="I339" s="234"/>
      <c r="J339" s="234"/>
      <c r="K339" s="234"/>
      <c r="L339" s="234"/>
      <c r="M339" s="308">
        <f t="shared" si="49"/>
        <v>0</v>
      </c>
      <c r="N339" s="234"/>
      <c r="O339" s="234"/>
      <c r="P339" s="234"/>
      <c r="Q339" s="234"/>
      <c r="R339" s="234"/>
      <c r="S339" s="234"/>
      <c r="T339" s="234"/>
      <c r="U339" s="234"/>
      <c r="V339" s="234"/>
      <c r="W339" s="234"/>
      <c r="X339" s="234"/>
      <c r="Y339" s="234"/>
      <c r="Z339" s="234"/>
      <c r="AA339" s="234"/>
      <c r="AB339" s="234"/>
      <c r="AC339" s="234"/>
      <c r="AD339" s="234"/>
      <c r="AE339" s="234"/>
      <c r="AF339" s="234"/>
      <c r="AG339" s="234"/>
      <c r="AH339" s="234"/>
      <c r="AI339" s="234"/>
      <c r="AJ339" s="234"/>
      <c r="AK339" s="234"/>
      <c r="AL339" s="258" t="str">
        <f t="shared" si="51"/>
        <v>нет</v>
      </c>
      <c r="AM339" s="258" t="str">
        <f t="shared" si="53"/>
        <v>нет</v>
      </c>
      <c r="AN339" s="258">
        <f t="shared" si="50"/>
        <v>0</v>
      </c>
      <c r="AO339" s="258" t="e">
        <f t="shared" si="52"/>
        <v>#VALUE!</v>
      </c>
    </row>
    <row r="340" spans="1:41">
      <c r="A340" s="261" t="e">
        <f t="shared" si="54"/>
        <v>#VALUE!</v>
      </c>
      <c r="B340" s="241">
        <v>337</v>
      </c>
      <c r="C340" s="242"/>
      <c r="D340" s="256" t="str">
        <f t="shared" si="47"/>
        <v/>
      </c>
      <c r="E340" s="234"/>
      <c r="F340" s="234"/>
      <c r="G340" s="242"/>
      <c r="H340" s="257" t="str">
        <f t="shared" si="48"/>
        <v/>
      </c>
      <c r="I340" s="234"/>
      <c r="J340" s="234"/>
      <c r="K340" s="234"/>
      <c r="L340" s="234"/>
      <c r="M340" s="308">
        <f t="shared" si="49"/>
        <v>0</v>
      </c>
      <c r="N340" s="234"/>
      <c r="O340" s="234"/>
      <c r="P340" s="234"/>
      <c r="Q340" s="234"/>
      <c r="R340" s="234"/>
      <c r="S340" s="234"/>
      <c r="T340" s="234"/>
      <c r="U340" s="234"/>
      <c r="V340" s="234"/>
      <c r="W340" s="234"/>
      <c r="X340" s="234"/>
      <c r="Y340" s="234"/>
      <c r="Z340" s="234"/>
      <c r="AA340" s="234"/>
      <c r="AB340" s="234"/>
      <c r="AC340" s="234"/>
      <c r="AD340" s="234"/>
      <c r="AE340" s="234"/>
      <c r="AF340" s="234"/>
      <c r="AG340" s="234"/>
      <c r="AH340" s="234"/>
      <c r="AI340" s="234"/>
      <c r="AJ340" s="234"/>
      <c r="AK340" s="234"/>
      <c r="AL340" s="258" t="str">
        <f t="shared" si="51"/>
        <v>нет</v>
      </c>
      <c r="AM340" s="258" t="str">
        <f t="shared" si="53"/>
        <v>нет</v>
      </c>
      <c r="AN340" s="258">
        <f t="shared" si="50"/>
        <v>0</v>
      </c>
      <c r="AO340" s="258" t="e">
        <f t="shared" si="52"/>
        <v>#VALUE!</v>
      </c>
    </row>
    <row r="341" spans="1:41">
      <c r="A341" s="261" t="e">
        <f t="shared" si="54"/>
        <v>#VALUE!</v>
      </c>
      <c r="B341" s="241">
        <v>338</v>
      </c>
      <c r="C341" s="242"/>
      <c r="D341" s="256" t="str">
        <f t="shared" si="47"/>
        <v/>
      </c>
      <c r="E341" s="234"/>
      <c r="F341" s="234"/>
      <c r="G341" s="242"/>
      <c r="H341" s="257" t="str">
        <f t="shared" si="48"/>
        <v/>
      </c>
      <c r="I341" s="234"/>
      <c r="J341" s="234"/>
      <c r="K341" s="234"/>
      <c r="L341" s="234"/>
      <c r="M341" s="308">
        <f t="shared" si="49"/>
        <v>0</v>
      </c>
      <c r="N341" s="234"/>
      <c r="O341" s="234"/>
      <c r="P341" s="234"/>
      <c r="Q341" s="234"/>
      <c r="R341" s="234"/>
      <c r="S341" s="234"/>
      <c r="T341" s="234"/>
      <c r="U341" s="234"/>
      <c r="V341" s="234"/>
      <c r="W341" s="234"/>
      <c r="X341" s="234"/>
      <c r="Y341" s="234"/>
      <c r="Z341" s="234"/>
      <c r="AA341" s="234"/>
      <c r="AB341" s="234"/>
      <c r="AC341" s="234"/>
      <c r="AD341" s="234"/>
      <c r="AE341" s="234"/>
      <c r="AF341" s="234"/>
      <c r="AG341" s="234"/>
      <c r="AH341" s="234"/>
      <c r="AI341" s="234"/>
      <c r="AJ341" s="234"/>
      <c r="AK341" s="234"/>
      <c r="AL341" s="258" t="str">
        <f t="shared" si="51"/>
        <v>нет</v>
      </c>
      <c r="AM341" s="258" t="str">
        <f t="shared" si="53"/>
        <v>нет</v>
      </c>
      <c r="AN341" s="258">
        <f t="shared" si="50"/>
        <v>0</v>
      </c>
      <c r="AO341" s="258" t="e">
        <f t="shared" si="52"/>
        <v>#VALUE!</v>
      </c>
    </row>
    <row r="342" spans="1:41">
      <c r="A342" s="261" t="e">
        <f t="shared" si="54"/>
        <v>#VALUE!</v>
      </c>
      <c r="B342" s="241">
        <v>339</v>
      </c>
      <c r="C342" s="242"/>
      <c r="D342" s="256" t="str">
        <f t="shared" si="47"/>
        <v/>
      </c>
      <c r="E342" s="234"/>
      <c r="F342" s="234"/>
      <c r="G342" s="242"/>
      <c r="H342" s="257" t="str">
        <f t="shared" si="48"/>
        <v/>
      </c>
      <c r="I342" s="234"/>
      <c r="J342" s="234"/>
      <c r="K342" s="234"/>
      <c r="L342" s="234"/>
      <c r="M342" s="308">
        <f t="shared" si="49"/>
        <v>0</v>
      </c>
      <c r="N342" s="234"/>
      <c r="O342" s="234"/>
      <c r="P342" s="234"/>
      <c r="Q342" s="234"/>
      <c r="R342" s="234"/>
      <c r="S342" s="234"/>
      <c r="T342" s="234"/>
      <c r="U342" s="234"/>
      <c r="V342" s="234"/>
      <c r="W342" s="234"/>
      <c r="X342" s="234"/>
      <c r="Y342" s="234"/>
      <c r="Z342" s="234"/>
      <c r="AA342" s="234"/>
      <c r="AB342" s="234"/>
      <c r="AC342" s="234"/>
      <c r="AD342" s="234"/>
      <c r="AE342" s="234"/>
      <c r="AF342" s="234"/>
      <c r="AG342" s="234"/>
      <c r="AH342" s="234"/>
      <c r="AI342" s="234"/>
      <c r="AJ342" s="234"/>
      <c r="AK342" s="234"/>
      <c r="AL342" s="258" t="str">
        <f t="shared" si="51"/>
        <v>нет</v>
      </c>
      <c r="AM342" s="258" t="str">
        <f t="shared" si="53"/>
        <v>нет</v>
      </c>
      <c r="AN342" s="258">
        <f t="shared" si="50"/>
        <v>0</v>
      </c>
      <c r="AO342" s="258" t="e">
        <f t="shared" si="52"/>
        <v>#VALUE!</v>
      </c>
    </row>
    <row r="343" spans="1:41">
      <c r="A343" s="261" t="e">
        <f t="shared" si="54"/>
        <v>#VALUE!</v>
      </c>
      <c r="B343" s="241">
        <v>340</v>
      </c>
      <c r="C343" s="242"/>
      <c r="D343" s="256" t="str">
        <f t="shared" si="47"/>
        <v/>
      </c>
      <c r="E343" s="234"/>
      <c r="F343" s="234"/>
      <c r="G343" s="242"/>
      <c r="H343" s="257" t="str">
        <f t="shared" si="48"/>
        <v/>
      </c>
      <c r="I343" s="234"/>
      <c r="J343" s="234"/>
      <c r="K343" s="234"/>
      <c r="L343" s="234"/>
      <c r="M343" s="308">
        <f t="shared" si="49"/>
        <v>0</v>
      </c>
      <c r="N343" s="234"/>
      <c r="O343" s="234"/>
      <c r="P343" s="234"/>
      <c r="Q343" s="234"/>
      <c r="R343" s="234"/>
      <c r="S343" s="234"/>
      <c r="T343" s="234"/>
      <c r="U343" s="234"/>
      <c r="V343" s="234"/>
      <c r="W343" s="234"/>
      <c r="X343" s="234"/>
      <c r="Y343" s="234"/>
      <c r="Z343" s="234"/>
      <c r="AA343" s="234"/>
      <c r="AB343" s="234"/>
      <c r="AC343" s="234"/>
      <c r="AD343" s="234"/>
      <c r="AE343" s="234"/>
      <c r="AF343" s="234"/>
      <c r="AG343" s="234"/>
      <c r="AH343" s="234"/>
      <c r="AI343" s="234"/>
      <c r="AJ343" s="234"/>
      <c r="AK343" s="234"/>
      <c r="AL343" s="258" t="str">
        <f t="shared" si="51"/>
        <v>нет</v>
      </c>
      <c r="AM343" s="258" t="str">
        <f t="shared" si="53"/>
        <v>нет</v>
      </c>
      <c r="AN343" s="258">
        <f t="shared" si="50"/>
        <v>0</v>
      </c>
      <c r="AO343" s="258" t="e">
        <f t="shared" si="52"/>
        <v>#VALUE!</v>
      </c>
    </row>
    <row r="344" spans="1:41">
      <c r="A344" s="261" t="e">
        <f t="shared" si="54"/>
        <v>#VALUE!</v>
      </c>
      <c r="B344" s="241">
        <v>341</v>
      </c>
      <c r="C344" s="242"/>
      <c r="D344" s="256" t="str">
        <f t="shared" si="47"/>
        <v/>
      </c>
      <c r="E344" s="234"/>
      <c r="F344" s="234"/>
      <c r="G344" s="242"/>
      <c r="H344" s="257" t="str">
        <f t="shared" si="48"/>
        <v/>
      </c>
      <c r="I344" s="234"/>
      <c r="J344" s="234"/>
      <c r="K344" s="234"/>
      <c r="L344" s="234"/>
      <c r="M344" s="308">
        <f t="shared" si="49"/>
        <v>0</v>
      </c>
      <c r="N344" s="234"/>
      <c r="O344" s="234"/>
      <c r="P344" s="234"/>
      <c r="Q344" s="234"/>
      <c r="R344" s="234"/>
      <c r="S344" s="234"/>
      <c r="T344" s="234"/>
      <c r="U344" s="234"/>
      <c r="V344" s="234"/>
      <c r="W344" s="234"/>
      <c r="X344" s="234"/>
      <c r="Y344" s="234"/>
      <c r="Z344" s="234"/>
      <c r="AA344" s="234"/>
      <c r="AB344" s="234"/>
      <c r="AC344" s="234"/>
      <c r="AD344" s="234"/>
      <c r="AE344" s="234"/>
      <c r="AF344" s="234"/>
      <c r="AG344" s="234"/>
      <c r="AH344" s="234"/>
      <c r="AI344" s="234"/>
      <c r="AJ344" s="234"/>
      <c r="AK344" s="234"/>
      <c r="AL344" s="258" t="str">
        <f t="shared" si="51"/>
        <v>нет</v>
      </c>
      <c r="AM344" s="258" t="str">
        <f t="shared" si="53"/>
        <v>нет</v>
      </c>
      <c r="AN344" s="258">
        <f t="shared" si="50"/>
        <v>0</v>
      </c>
      <c r="AO344" s="258" t="e">
        <f t="shared" si="52"/>
        <v>#VALUE!</v>
      </c>
    </row>
    <row r="345" spans="1:41">
      <c r="A345" s="261" t="e">
        <f t="shared" si="54"/>
        <v>#VALUE!</v>
      </c>
      <c r="B345" s="241">
        <v>342</v>
      </c>
      <c r="C345" s="242"/>
      <c r="D345" s="256" t="str">
        <f t="shared" si="47"/>
        <v/>
      </c>
      <c r="E345" s="234"/>
      <c r="F345" s="234"/>
      <c r="G345" s="242"/>
      <c r="H345" s="257" t="str">
        <f t="shared" si="48"/>
        <v/>
      </c>
      <c r="I345" s="234"/>
      <c r="J345" s="234"/>
      <c r="K345" s="234"/>
      <c r="L345" s="234"/>
      <c r="M345" s="308">
        <f t="shared" si="49"/>
        <v>0</v>
      </c>
      <c r="N345" s="234"/>
      <c r="O345" s="234"/>
      <c r="P345" s="234"/>
      <c r="Q345" s="234"/>
      <c r="R345" s="234"/>
      <c r="S345" s="234"/>
      <c r="T345" s="234"/>
      <c r="U345" s="234"/>
      <c r="V345" s="234"/>
      <c r="W345" s="234"/>
      <c r="X345" s="234"/>
      <c r="Y345" s="234"/>
      <c r="Z345" s="234"/>
      <c r="AA345" s="234"/>
      <c r="AB345" s="234"/>
      <c r="AC345" s="234"/>
      <c r="AD345" s="234"/>
      <c r="AE345" s="234"/>
      <c r="AF345" s="234"/>
      <c r="AG345" s="234"/>
      <c r="AH345" s="234"/>
      <c r="AI345" s="234"/>
      <c r="AJ345" s="234"/>
      <c r="AK345" s="234"/>
      <c r="AL345" s="258" t="str">
        <f t="shared" si="51"/>
        <v>нет</v>
      </c>
      <c r="AM345" s="258" t="str">
        <f t="shared" si="53"/>
        <v>нет</v>
      </c>
      <c r="AN345" s="258">
        <f t="shared" si="50"/>
        <v>0</v>
      </c>
      <c r="AO345" s="258" t="e">
        <f t="shared" si="52"/>
        <v>#VALUE!</v>
      </c>
    </row>
    <row r="346" spans="1:41">
      <c r="A346" s="261" t="e">
        <f t="shared" si="54"/>
        <v>#VALUE!</v>
      </c>
      <c r="B346" s="241">
        <v>343</v>
      </c>
      <c r="C346" s="242"/>
      <c r="D346" s="256" t="str">
        <f t="shared" si="47"/>
        <v/>
      </c>
      <c r="E346" s="234"/>
      <c r="F346" s="234"/>
      <c r="G346" s="242"/>
      <c r="H346" s="257" t="str">
        <f t="shared" si="48"/>
        <v/>
      </c>
      <c r="I346" s="234"/>
      <c r="J346" s="234"/>
      <c r="K346" s="234"/>
      <c r="L346" s="234"/>
      <c r="M346" s="308">
        <f t="shared" si="49"/>
        <v>0</v>
      </c>
      <c r="N346" s="234"/>
      <c r="O346" s="234"/>
      <c r="P346" s="234"/>
      <c r="Q346" s="234"/>
      <c r="R346" s="234"/>
      <c r="S346" s="234"/>
      <c r="T346" s="234"/>
      <c r="U346" s="234"/>
      <c r="V346" s="234"/>
      <c r="W346" s="234"/>
      <c r="X346" s="234"/>
      <c r="Y346" s="234"/>
      <c r="Z346" s="234"/>
      <c r="AA346" s="234"/>
      <c r="AB346" s="234"/>
      <c r="AC346" s="234"/>
      <c r="AD346" s="234"/>
      <c r="AE346" s="234"/>
      <c r="AF346" s="234"/>
      <c r="AG346" s="234"/>
      <c r="AH346" s="234"/>
      <c r="AI346" s="234"/>
      <c r="AJ346" s="234"/>
      <c r="AK346" s="234"/>
      <c r="AL346" s="258" t="str">
        <f t="shared" si="51"/>
        <v>нет</v>
      </c>
      <c r="AM346" s="258" t="str">
        <f t="shared" si="53"/>
        <v>нет</v>
      </c>
      <c r="AN346" s="258">
        <f t="shared" si="50"/>
        <v>0</v>
      </c>
      <c r="AO346" s="258" t="e">
        <f t="shared" si="52"/>
        <v>#VALUE!</v>
      </c>
    </row>
    <row r="347" spans="1:41">
      <c r="A347" s="261" t="e">
        <f t="shared" si="54"/>
        <v>#VALUE!</v>
      </c>
      <c r="B347" s="241">
        <v>344</v>
      </c>
      <c r="C347" s="242"/>
      <c r="D347" s="256" t="str">
        <f t="shared" si="47"/>
        <v/>
      </c>
      <c r="E347" s="234"/>
      <c r="F347" s="234"/>
      <c r="G347" s="242"/>
      <c r="H347" s="257" t="str">
        <f t="shared" si="48"/>
        <v/>
      </c>
      <c r="I347" s="234"/>
      <c r="J347" s="234"/>
      <c r="K347" s="234"/>
      <c r="L347" s="234"/>
      <c r="M347" s="308">
        <f t="shared" si="49"/>
        <v>0</v>
      </c>
      <c r="N347" s="234"/>
      <c r="O347" s="234"/>
      <c r="P347" s="234"/>
      <c r="Q347" s="234"/>
      <c r="R347" s="234"/>
      <c r="S347" s="234"/>
      <c r="T347" s="234"/>
      <c r="U347" s="234"/>
      <c r="V347" s="234"/>
      <c r="W347" s="234"/>
      <c r="X347" s="234"/>
      <c r="Y347" s="234"/>
      <c r="Z347" s="234"/>
      <c r="AA347" s="234"/>
      <c r="AB347" s="234"/>
      <c r="AC347" s="234"/>
      <c r="AD347" s="234"/>
      <c r="AE347" s="234"/>
      <c r="AF347" s="234"/>
      <c r="AG347" s="234"/>
      <c r="AH347" s="234"/>
      <c r="AI347" s="234"/>
      <c r="AJ347" s="234"/>
      <c r="AK347" s="234"/>
      <c r="AL347" s="258" t="str">
        <f t="shared" si="51"/>
        <v>нет</v>
      </c>
      <c r="AM347" s="258" t="str">
        <f t="shared" si="53"/>
        <v>нет</v>
      </c>
      <c r="AN347" s="258">
        <f t="shared" si="50"/>
        <v>0</v>
      </c>
      <c r="AO347" s="258" t="e">
        <f t="shared" si="52"/>
        <v>#VALUE!</v>
      </c>
    </row>
    <row r="348" spans="1:41">
      <c r="A348" s="261" t="e">
        <f t="shared" si="54"/>
        <v>#VALUE!</v>
      </c>
      <c r="B348" s="241">
        <v>345</v>
      </c>
      <c r="C348" s="242"/>
      <c r="D348" s="256" t="str">
        <f t="shared" si="47"/>
        <v/>
      </c>
      <c r="E348" s="234"/>
      <c r="F348" s="234"/>
      <c r="G348" s="242"/>
      <c r="H348" s="257" t="str">
        <f t="shared" si="48"/>
        <v/>
      </c>
      <c r="I348" s="234"/>
      <c r="J348" s="234"/>
      <c r="K348" s="234"/>
      <c r="L348" s="234"/>
      <c r="M348" s="308">
        <f t="shared" si="49"/>
        <v>0</v>
      </c>
      <c r="N348" s="234"/>
      <c r="O348" s="234"/>
      <c r="P348" s="234"/>
      <c r="Q348" s="234"/>
      <c r="R348" s="234"/>
      <c r="S348" s="234"/>
      <c r="T348" s="234"/>
      <c r="U348" s="234"/>
      <c r="V348" s="234"/>
      <c r="W348" s="234"/>
      <c r="X348" s="234"/>
      <c r="Y348" s="234"/>
      <c r="Z348" s="234"/>
      <c r="AA348" s="234"/>
      <c r="AB348" s="234"/>
      <c r="AC348" s="234"/>
      <c r="AD348" s="234"/>
      <c r="AE348" s="234"/>
      <c r="AF348" s="234"/>
      <c r="AG348" s="234"/>
      <c r="AH348" s="234"/>
      <c r="AI348" s="234"/>
      <c r="AJ348" s="234"/>
      <c r="AK348" s="234"/>
      <c r="AL348" s="258" t="str">
        <f t="shared" si="51"/>
        <v>нет</v>
      </c>
      <c r="AM348" s="258" t="str">
        <f t="shared" si="53"/>
        <v>нет</v>
      </c>
      <c r="AN348" s="258">
        <f t="shared" si="50"/>
        <v>0</v>
      </c>
      <c r="AO348" s="258" t="e">
        <f t="shared" si="52"/>
        <v>#VALUE!</v>
      </c>
    </row>
    <row r="349" spans="1:41">
      <c r="A349" s="261" t="e">
        <f t="shared" si="54"/>
        <v>#VALUE!</v>
      </c>
      <c r="B349" s="241">
        <v>346</v>
      </c>
      <c r="C349" s="242"/>
      <c r="D349" s="256" t="str">
        <f t="shared" si="47"/>
        <v/>
      </c>
      <c r="E349" s="234"/>
      <c r="F349" s="234"/>
      <c r="G349" s="242"/>
      <c r="H349" s="257" t="str">
        <f t="shared" si="48"/>
        <v/>
      </c>
      <c r="I349" s="234"/>
      <c r="J349" s="234"/>
      <c r="K349" s="234"/>
      <c r="L349" s="234"/>
      <c r="M349" s="308">
        <f t="shared" si="49"/>
        <v>0</v>
      </c>
      <c r="N349" s="234"/>
      <c r="O349" s="234"/>
      <c r="P349" s="234"/>
      <c r="Q349" s="234"/>
      <c r="R349" s="234"/>
      <c r="S349" s="234"/>
      <c r="T349" s="234"/>
      <c r="U349" s="234"/>
      <c r="V349" s="234"/>
      <c r="W349" s="234"/>
      <c r="X349" s="234"/>
      <c r="Y349" s="234"/>
      <c r="Z349" s="234"/>
      <c r="AA349" s="234"/>
      <c r="AB349" s="234"/>
      <c r="AC349" s="234"/>
      <c r="AD349" s="234"/>
      <c r="AE349" s="234"/>
      <c r="AF349" s="234"/>
      <c r="AG349" s="234"/>
      <c r="AH349" s="234"/>
      <c r="AI349" s="234"/>
      <c r="AJ349" s="234"/>
      <c r="AK349" s="234"/>
      <c r="AL349" s="258" t="str">
        <f t="shared" si="51"/>
        <v>нет</v>
      </c>
      <c r="AM349" s="258" t="str">
        <f t="shared" si="53"/>
        <v>нет</v>
      </c>
      <c r="AN349" s="258">
        <f t="shared" si="50"/>
        <v>0</v>
      </c>
      <c r="AO349" s="258" t="e">
        <f t="shared" si="52"/>
        <v>#VALUE!</v>
      </c>
    </row>
    <row r="350" spans="1:41">
      <c r="A350" s="261" t="e">
        <f t="shared" si="54"/>
        <v>#VALUE!</v>
      </c>
      <c r="B350" s="241">
        <v>347</v>
      </c>
      <c r="C350" s="242"/>
      <c r="D350" s="256" t="str">
        <f t="shared" si="47"/>
        <v/>
      </c>
      <c r="E350" s="234"/>
      <c r="F350" s="234"/>
      <c r="G350" s="242"/>
      <c r="H350" s="257" t="str">
        <f t="shared" si="48"/>
        <v/>
      </c>
      <c r="I350" s="234"/>
      <c r="J350" s="234"/>
      <c r="K350" s="234"/>
      <c r="L350" s="234"/>
      <c r="M350" s="308">
        <f t="shared" si="49"/>
        <v>0</v>
      </c>
      <c r="N350" s="234"/>
      <c r="O350" s="234"/>
      <c r="P350" s="234"/>
      <c r="Q350" s="234"/>
      <c r="R350" s="234"/>
      <c r="S350" s="234"/>
      <c r="T350" s="234"/>
      <c r="U350" s="234"/>
      <c r="V350" s="234"/>
      <c r="W350" s="234"/>
      <c r="X350" s="234"/>
      <c r="Y350" s="234"/>
      <c r="Z350" s="234"/>
      <c r="AA350" s="234"/>
      <c r="AB350" s="234"/>
      <c r="AC350" s="234"/>
      <c r="AD350" s="234"/>
      <c r="AE350" s="234"/>
      <c r="AF350" s="234"/>
      <c r="AG350" s="234"/>
      <c r="AH350" s="234"/>
      <c r="AI350" s="234"/>
      <c r="AJ350" s="234"/>
      <c r="AK350" s="234"/>
      <c r="AL350" s="258" t="str">
        <f t="shared" si="51"/>
        <v>нет</v>
      </c>
      <c r="AM350" s="258" t="str">
        <f t="shared" si="53"/>
        <v>нет</v>
      </c>
      <c r="AN350" s="258">
        <f t="shared" si="50"/>
        <v>0</v>
      </c>
      <c r="AO350" s="258" t="e">
        <f t="shared" si="52"/>
        <v>#VALUE!</v>
      </c>
    </row>
    <row r="351" spans="1:41">
      <c r="A351" s="261" t="e">
        <f t="shared" si="54"/>
        <v>#VALUE!</v>
      </c>
      <c r="B351" s="241">
        <v>348</v>
      </c>
      <c r="C351" s="242"/>
      <c r="D351" s="256" t="str">
        <f t="shared" si="47"/>
        <v/>
      </c>
      <c r="E351" s="234"/>
      <c r="F351" s="234"/>
      <c r="G351" s="242"/>
      <c r="H351" s="257" t="str">
        <f t="shared" si="48"/>
        <v/>
      </c>
      <c r="I351" s="234"/>
      <c r="J351" s="234"/>
      <c r="K351" s="234"/>
      <c r="L351" s="234"/>
      <c r="M351" s="308">
        <f t="shared" si="49"/>
        <v>0</v>
      </c>
      <c r="N351" s="234"/>
      <c r="O351" s="234"/>
      <c r="P351" s="234"/>
      <c r="Q351" s="234"/>
      <c r="R351" s="234"/>
      <c r="S351" s="234"/>
      <c r="T351" s="234"/>
      <c r="U351" s="234"/>
      <c r="V351" s="234"/>
      <c r="W351" s="234"/>
      <c r="X351" s="234"/>
      <c r="Y351" s="234"/>
      <c r="Z351" s="234"/>
      <c r="AA351" s="234"/>
      <c r="AB351" s="234"/>
      <c r="AC351" s="234"/>
      <c r="AD351" s="234"/>
      <c r="AE351" s="234"/>
      <c r="AF351" s="234"/>
      <c r="AG351" s="234"/>
      <c r="AH351" s="234"/>
      <c r="AI351" s="234"/>
      <c r="AJ351" s="234"/>
      <c r="AK351" s="234"/>
      <c r="AL351" s="258" t="str">
        <f t="shared" si="51"/>
        <v>нет</v>
      </c>
      <c r="AM351" s="258" t="str">
        <f t="shared" si="53"/>
        <v>нет</v>
      </c>
      <c r="AN351" s="258">
        <f t="shared" si="50"/>
        <v>0</v>
      </c>
      <c r="AO351" s="258" t="e">
        <f t="shared" si="52"/>
        <v>#VALUE!</v>
      </c>
    </row>
    <row r="352" spans="1:41">
      <c r="A352" s="261" t="e">
        <f t="shared" si="54"/>
        <v>#VALUE!</v>
      </c>
      <c r="B352" s="241">
        <v>349</v>
      </c>
      <c r="C352" s="242"/>
      <c r="D352" s="256" t="str">
        <f t="shared" si="47"/>
        <v/>
      </c>
      <c r="E352" s="234"/>
      <c r="F352" s="234"/>
      <c r="G352" s="242"/>
      <c r="H352" s="257" t="str">
        <f t="shared" si="48"/>
        <v/>
      </c>
      <c r="I352" s="234"/>
      <c r="J352" s="234"/>
      <c r="K352" s="234"/>
      <c r="L352" s="234"/>
      <c r="M352" s="308">
        <f t="shared" si="49"/>
        <v>0</v>
      </c>
      <c r="N352" s="234"/>
      <c r="O352" s="234"/>
      <c r="P352" s="234"/>
      <c r="Q352" s="234"/>
      <c r="R352" s="234"/>
      <c r="S352" s="234"/>
      <c r="T352" s="234"/>
      <c r="U352" s="234"/>
      <c r="V352" s="234"/>
      <c r="W352" s="234"/>
      <c r="X352" s="234"/>
      <c r="Y352" s="234"/>
      <c r="Z352" s="234"/>
      <c r="AA352" s="234"/>
      <c r="AB352" s="234"/>
      <c r="AC352" s="234"/>
      <c r="AD352" s="234"/>
      <c r="AE352" s="234"/>
      <c r="AF352" s="234"/>
      <c r="AG352" s="234"/>
      <c r="AH352" s="234"/>
      <c r="AI352" s="234"/>
      <c r="AJ352" s="234"/>
      <c r="AK352" s="234"/>
      <c r="AL352" s="258" t="str">
        <f t="shared" si="51"/>
        <v>нет</v>
      </c>
      <c r="AM352" s="258" t="str">
        <f t="shared" si="53"/>
        <v>нет</v>
      </c>
      <c r="AN352" s="258">
        <f t="shared" si="50"/>
        <v>0</v>
      </c>
      <c r="AO352" s="258" t="e">
        <f t="shared" si="52"/>
        <v>#VALUE!</v>
      </c>
    </row>
    <row r="353" spans="1:41">
      <c r="A353" s="261" t="e">
        <f t="shared" si="54"/>
        <v>#VALUE!</v>
      </c>
      <c r="B353" s="241">
        <v>350</v>
      </c>
      <c r="C353" s="242"/>
      <c r="D353" s="256" t="str">
        <f t="shared" si="47"/>
        <v/>
      </c>
      <c r="E353" s="234"/>
      <c r="F353" s="234"/>
      <c r="G353" s="242"/>
      <c r="H353" s="257" t="str">
        <f t="shared" si="48"/>
        <v/>
      </c>
      <c r="I353" s="234"/>
      <c r="J353" s="234"/>
      <c r="K353" s="234"/>
      <c r="L353" s="234"/>
      <c r="M353" s="308">
        <f t="shared" si="49"/>
        <v>0</v>
      </c>
      <c r="N353" s="234"/>
      <c r="O353" s="234"/>
      <c r="P353" s="234"/>
      <c r="Q353" s="234"/>
      <c r="R353" s="234"/>
      <c r="S353" s="234"/>
      <c r="T353" s="234"/>
      <c r="U353" s="234"/>
      <c r="V353" s="234"/>
      <c r="W353" s="234"/>
      <c r="X353" s="234"/>
      <c r="Y353" s="234"/>
      <c r="Z353" s="234"/>
      <c r="AA353" s="234"/>
      <c r="AB353" s="234"/>
      <c r="AC353" s="234"/>
      <c r="AD353" s="234"/>
      <c r="AE353" s="234"/>
      <c r="AF353" s="234"/>
      <c r="AG353" s="234"/>
      <c r="AH353" s="234"/>
      <c r="AI353" s="234"/>
      <c r="AJ353" s="234"/>
      <c r="AK353" s="234"/>
      <c r="AL353" s="258" t="str">
        <f t="shared" si="51"/>
        <v>нет</v>
      </c>
      <c r="AM353" s="258" t="str">
        <f t="shared" si="53"/>
        <v>нет</v>
      </c>
      <c r="AN353" s="258">
        <f t="shared" si="50"/>
        <v>0</v>
      </c>
      <c r="AO353" s="258" t="e">
        <f t="shared" si="52"/>
        <v>#VALUE!</v>
      </c>
    </row>
    <row r="354" spans="1:41">
      <c r="A354" s="261" t="e">
        <f t="shared" si="54"/>
        <v>#VALUE!</v>
      </c>
      <c r="B354" s="241">
        <v>351</v>
      </c>
      <c r="C354" s="242"/>
      <c r="D354" s="256" t="str">
        <f t="shared" si="47"/>
        <v/>
      </c>
      <c r="E354" s="234"/>
      <c r="F354" s="234"/>
      <c r="G354" s="242"/>
      <c r="H354" s="257" t="str">
        <f t="shared" si="48"/>
        <v/>
      </c>
      <c r="I354" s="234"/>
      <c r="J354" s="234"/>
      <c r="K354" s="234"/>
      <c r="L354" s="234"/>
      <c r="M354" s="308">
        <f t="shared" si="49"/>
        <v>0</v>
      </c>
      <c r="N354" s="234"/>
      <c r="O354" s="234"/>
      <c r="P354" s="234"/>
      <c r="Q354" s="234"/>
      <c r="R354" s="234"/>
      <c r="S354" s="234"/>
      <c r="T354" s="234"/>
      <c r="U354" s="234"/>
      <c r="V354" s="234"/>
      <c r="W354" s="234"/>
      <c r="X354" s="234"/>
      <c r="Y354" s="234"/>
      <c r="Z354" s="234"/>
      <c r="AA354" s="234"/>
      <c r="AB354" s="234"/>
      <c r="AC354" s="234"/>
      <c r="AD354" s="234"/>
      <c r="AE354" s="234"/>
      <c r="AF354" s="234"/>
      <c r="AG354" s="234"/>
      <c r="AH354" s="234"/>
      <c r="AI354" s="234"/>
      <c r="AJ354" s="234"/>
      <c r="AK354" s="234"/>
      <c r="AL354" s="258" t="str">
        <f t="shared" si="51"/>
        <v>нет</v>
      </c>
      <c r="AM354" s="258" t="str">
        <f t="shared" si="53"/>
        <v>нет</v>
      </c>
      <c r="AN354" s="258">
        <f t="shared" si="50"/>
        <v>0</v>
      </c>
      <c r="AO354" s="258" t="e">
        <f t="shared" si="52"/>
        <v>#VALUE!</v>
      </c>
    </row>
    <row r="355" spans="1:41">
      <c r="A355" s="261" t="e">
        <f t="shared" si="54"/>
        <v>#VALUE!</v>
      </c>
      <c r="B355" s="241">
        <v>352</v>
      </c>
      <c r="C355" s="242"/>
      <c r="D355" s="256" t="str">
        <f t="shared" si="47"/>
        <v/>
      </c>
      <c r="E355" s="234"/>
      <c r="F355" s="234"/>
      <c r="G355" s="242"/>
      <c r="H355" s="257" t="str">
        <f t="shared" si="48"/>
        <v/>
      </c>
      <c r="I355" s="234"/>
      <c r="J355" s="234"/>
      <c r="K355" s="234"/>
      <c r="L355" s="234"/>
      <c r="M355" s="308">
        <f t="shared" si="49"/>
        <v>0</v>
      </c>
      <c r="N355" s="234"/>
      <c r="O355" s="234"/>
      <c r="P355" s="234"/>
      <c r="Q355" s="234"/>
      <c r="R355" s="234"/>
      <c r="S355" s="234"/>
      <c r="T355" s="234"/>
      <c r="U355" s="234"/>
      <c r="V355" s="234"/>
      <c r="W355" s="234"/>
      <c r="X355" s="234"/>
      <c r="Y355" s="234"/>
      <c r="Z355" s="234"/>
      <c r="AA355" s="234"/>
      <c r="AB355" s="234"/>
      <c r="AC355" s="234"/>
      <c r="AD355" s="234"/>
      <c r="AE355" s="234"/>
      <c r="AF355" s="234"/>
      <c r="AG355" s="234"/>
      <c r="AH355" s="234"/>
      <c r="AI355" s="234"/>
      <c r="AJ355" s="234"/>
      <c r="AK355" s="234"/>
      <c r="AL355" s="258" t="str">
        <f t="shared" si="51"/>
        <v>нет</v>
      </c>
      <c r="AM355" s="258" t="str">
        <f t="shared" si="53"/>
        <v>нет</v>
      </c>
      <c r="AN355" s="258">
        <f t="shared" si="50"/>
        <v>0</v>
      </c>
      <c r="AO355" s="258" t="e">
        <f t="shared" si="52"/>
        <v>#VALUE!</v>
      </c>
    </row>
    <row r="356" spans="1:41">
      <c r="A356" s="261" t="e">
        <f t="shared" si="54"/>
        <v>#VALUE!</v>
      </c>
      <c r="B356" s="241">
        <v>353</v>
      </c>
      <c r="C356" s="242"/>
      <c r="D356" s="256" t="str">
        <f t="shared" si="47"/>
        <v/>
      </c>
      <c r="E356" s="234"/>
      <c r="F356" s="234"/>
      <c r="G356" s="242"/>
      <c r="H356" s="257" t="str">
        <f t="shared" si="48"/>
        <v/>
      </c>
      <c r="I356" s="234"/>
      <c r="J356" s="234"/>
      <c r="K356" s="234"/>
      <c r="L356" s="234"/>
      <c r="M356" s="308">
        <f t="shared" si="49"/>
        <v>0</v>
      </c>
      <c r="N356" s="234"/>
      <c r="O356" s="234"/>
      <c r="P356" s="234"/>
      <c r="Q356" s="234"/>
      <c r="R356" s="234"/>
      <c r="S356" s="234"/>
      <c r="T356" s="234"/>
      <c r="U356" s="234"/>
      <c r="V356" s="234"/>
      <c r="W356" s="234"/>
      <c r="X356" s="234"/>
      <c r="Y356" s="234"/>
      <c r="Z356" s="234"/>
      <c r="AA356" s="234"/>
      <c r="AB356" s="234"/>
      <c r="AC356" s="234"/>
      <c r="AD356" s="234"/>
      <c r="AE356" s="234"/>
      <c r="AF356" s="234"/>
      <c r="AG356" s="234"/>
      <c r="AH356" s="234"/>
      <c r="AI356" s="234"/>
      <c r="AJ356" s="234"/>
      <c r="AK356" s="234"/>
      <c r="AL356" s="258" t="str">
        <f t="shared" si="51"/>
        <v>нет</v>
      </c>
      <c r="AM356" s="258" t="str">
        <f t="shared" si="53"/>
        <v>нет</v>
      </c>
      <c r="AN356" s="258">
        <f t="shared" si="50"/>
        <v>0</v>
      </c>
      <c r="AO356" s="258" t="e">
        <f t="shared" si="52"/>
        <v>#VALUE!</v>
      </c>
    </row>
    <row r="357" spans="1:41">
      <c r="A357" s="261" t="e">
        <f t="shared" si="54"/>
        <v>#VALUE!</v>
      </c>
      <c r="B357" s="241">
        <v>354</v>
      </c>
      <c r="C357" s="242"/>
      <c r="D357" s="256" t="str">
        <f t="shared" si="47"/>
        <v/>
      </c>
      <c r="E357" s="234"/>
      <c r="F357" s="234"/>
      <c r="G357" s="242"/>
      <c r="H357" s="257" t="str">
        <f t="shared" si="48"/>
        <v/>
      </c>
      <c r="I357" s="234"/>
      <c r="J357" s="234"/>
      <c r="K357" s="234"/>
      <c r="L357" s="234"/>
      <c r="M357" s="308">
        <f t="shared" si="49"/>
        <v>0</v>
      </c>
      <c r="N357" s="234"/>
      <c r="O357" s="234"/>
      <c r="P357" s="234"/>
      <c r="Q357" s="234"/>
      <c r="R357" s="234"/>
      <c r="S357" s="234"/>
      <c r="T357" s="234"/>
      <c r="U357" s="234"/>
      <c r="V357" s="234"/>
      <c r="W357" s="234"/>
      <c r="X357" s="234"/>
      <c r="Y357" s="234"/>
      <c r="Z357" s="234"/>
      <c r="AA357" s="234"/>
      <c r="AB357" s="234"/>
      <c r="AC357" s="234"/>
      <c r="AD357" s="234"/>
      <c r="AE357" s="234"/>
      <c r="AF357" s="234"/>
      <c r="AG357" s="234"/>
      <c r="AH357" s="234"/>
      <c r="AI357" s="234"/>
      <c r="AJ357" s="234"/>
      <c r="AK357" s="234"/>
      <c r="AL357" s="258" t="str">
        <f t="shared" si="51"/>
        <v>нет</v>
      </c>
      <c r="AM357" s="258" t="str">
        <f t="shared" si="53"/>
        <v>нет</v>
      </c>
      <c r="AN357" s="258">
        <f t="shared" si="50"/>
        <v>0</v>
      </c>
      <c r="AO357" s="258" t="e">
        <f t="shared" si="52"/>
        <v>#VALUE!</v>
      </c>
    </row>
    <row r="358" spans="1:41">
      <c r="A358" s="261" t="e">
        <f t="shared" si="54"/>
        <v>#VALUE!</v>
      </c>
      <c r="B358" s="241">
        <v>355</v>
      </c>
      <c r="C358" s="242"/>
      <c r="D358" s="256" t="str">
        <f t="shared" si="47"/>
        <v/>
      </c>
      <c r="E358" s="234"/>
      <c r="F358" s="234"/>
      <c r="G358" s="242"/>
      <c r="H358" s="257" t="str">
        <f t="shared" si="48"/>
        <v/>
      </c>
      <c r="I358" s="234"/>
      <c r="J358" s="234"/>
      <c r="K358" s="234"/>
      <c r="L358" s="234"/>
      <c r="M358" s="308">
        <f t="shared" si="49"/>
        <v>0</v>
      </c>
      <c r="N358" s="234"/>
      <c r="O358" s="234"/>
      <c r="P358" s="234"/>
      <c r="Q358" s="234"/>
      <c r="R358" s="234"/>
      <c r="S358" s="234"/>
      <c r="T358" s="234"/>
      <c r="U358" s="234"/>
      <c r="V358" s="234"/>
      <c r="W358" s="234"/>
      <c r="X358" s="234"/>
      <c r="Y358" s="234"/>
      <c r="Z358" s="234"/>
      <c r="AA358" s="234"/>
      <c r="AB358" s="234"/>
      <c r="AC358" s="234"/>
      <c r="AD358" s="234"/>
      <c r="AE358" s="234"/>
      <c r="AF358" s="234"/>
      <c r="AG358" s="234"/>
      <c r="AH358" s="234"/>
      <c r="AI358" s="234"/>
      <c r="AJ358" s="234"/>
      <c r="AK358" s="234"/>
      <c r="AL358" s="258" t="str">
        <f t="shared" si="51"/>
        <v>нет</v>
      </c>
      <c r="AM358" s="258" t="str">
        <f t="shared" si="53"/>
        <v>нет</v>
      </c>
      <c r="AN358" s="258">
        <f t="shared" si="50"/>
        <v>0</v>
      </c>
      <c r="AO358" s="258" t="e">
        <f t="shared" si="52"/>
        <v>#VALUE!</v>
      </c>
    </row>
    <row r="359" spans="1:41">
      <c r="A359" s="261" t="e">
        <f t="shared" si="54"/>
        <v>#VALUE!</v>
      </c>
      <c r="B359" s="241">
        <v>356</v>
      </c>
      <c r="C359" s="242"/>
      <c r="D359" s="256" t="str">
        <f t="shared" si="47"/>
        <v/>
      </c>
      <c r="E359" s="234"/>
      <c r="F359" s="234"/>
      <c r="G359" s="242"/>
      <c r="H359" s="257" t="str">
        <f t="shared" si="48"/>
        <v/>
      </c>
      <c r="I359" s="234"/>
      <c r="J359" s="234"/>
      <c r="K359" s="234"/>
      <c r="L359" s="234"/>
      <c r="M359" s="308">
        <f t="shared" si="49"/>
        <v>0</v>
      </c>
      <c r="N359" s="234"/>
      <c r="O359" s="234"/>
      <c r="P359" s="234"/>
      <c r="Q359" s="234"/>
      <c r="R359" s="234"/>
      <c r="S359" s="234"/>
      <c r="T359" s="234"/>
      <c r="U359" s="234"/>
      <c r="V359" s="234"/>
      <c r="W359" s="234"/>
      <c r="X359" s="234"/>
      <c r="Y359" s="234"/>
      <c r="Z359" s="234"/>
      <c r="AA359" s="234"/>
      <c r="AB359" s="234"/>
      <c r="AC359" s="234"/>
      <c r="AD359" s="234"/>
      <c r="AE359" s="234"/>
      <c r="AF359" s="234"/>
      <c r="AG359" s="234"/>
      <c r="AH359" s="234"/>
      <c r="AI359" s="234"/>
      <c r="AJ359" s="234"/>
      <c r="AK359" s="234"/>
      <c r="AL359" s="258" t="str">
        <f t="shared" si="51"/>
        <v>нет</v>
      </c>
      <c r="AM359" s="258" t="str">
        <f t="shared" si="53"/>
        <v>нет</v>
      </c>
      <c r="AN359" s="258">
        <f t="shared" si="50"/>
        <v>0</v>
      </c>
      <c r="AO359" s="258" t="e">
        <f t="shared" si="52"/>
        <v>#VALUE!</v>
      </c>
    </row>
    <row r="360" spans="1:41">
      <c r="A360" s="261" t="e">
        <f t="shared" si="54"/>
        <v>#VALUE!</v>
      </c>
      <c r="B360" s="241">
        <v>357</v>
      </c>
      <c r="C360" s="242"/>
      <c r="D360" s="256" t="str">
        <f t="shared" si="47"/>
        <v/>
      </c>
      <c r="E360" s="234"/>
      <c r="F360" s="234"/>
      <c r="G360" s="242"/>
      <c r="H360" s="257" t="str">
        <f t="shared" si="48"/>
        <v/>
      </c>
      <c r="I360" s="234"/>
      <c r="J360" s="234"/>
      <c r="K360" s="234"/>
      <c r="L360" s="234"/>
      <c r="M360" s="308">
        <f t="shared" si="49"/>
        <v>0</v>
      </c>
      <c r="N360" s="234"/>
      <c r="O360" s="234"/>
      <c r="P360" s="234"/>
      <c r="Q360" s="234"/>
      <c r="R360" s="234"/>
      <c r="S360" s="234"/>
      <c r="T360" s="234"/>
      <c r="U360" s="234"/>
      <c r="V360" s="234"/>
      <c r="W360" s="234"/>
      <c r="X360" s="234"/>
      <c r="Y360" s="234"/>
      <c r="Z360" s="234"/>
      <c r="AA360" s="234"/>
      <c r="AB360" s="234"/>
      <c r="AC360" s="234"/>
      <c r="AD360" s="234"/>
      <c r="AE360" s="234"/>
      <c r="AF360" s="234"/>
      <c r="AG360" s="234"/>
      <c r="AH360" s="234"/>
      <c r="AI360" s="234"/>
      <c r="AJ360" s="234"/>
      <c r="AK360" s="234"/>
      <c r="AL360" s="258" t="str">
        <f t="shared" si="51"/>
        <v>нет</v>
      </c>
      <c r="AM360" s="258" t="str">
        <f t="shared" si="53"/>
        <v>нет</v>
      </c>
      <c r="AN360" s="258">
        <f t="shared" si="50"/>
        <v>0</v>
      </c>
      <c r="AO360" s="258" t="e">
        <f t="shared" si="52"/>
        <v>#VALUE!</v>
      </c>
    </row>
    <row r="361" spans="1:41">
      <c r="A361" s="261" t="e">
        <f t="shared" si="54"/>
        <v>#VALUE!</v>
      </c>
      <c r="B361" s="241">
        <v>358</v>
      </c>
      <c r="C361" s="242"/>
      <c r="D361" s="256" t="str">
        <f t="shared" si="47"/>
        <v/>
      </c>
      <c r="E361" s="234"/>
      <c r="F361" s="234"/>
      <c r="G361" s="242"/>
      <c r="H361" s="257" t="str">
        <f t="shared" si="48"/>
        <v/>
      </c>
      <c r="I361" s="234"/>
      <c r="J361" s="234"/>
      <c r="K361" s="234"/>
      <c r="L361" s="234"/>
      <c r="M361" s="308">
        <f t="shared" si="49"/>
        <v>0</v>
      </c>
      <c r="N361" s="234"/>
      <c r="O361" s="234"/>
      <c r="P361" s="234"/>
      <c r="Q361" s="234"/>
      <c r="R361" s="234"/>
      <c r="S361" s="234"/>
      <c r="T361" s="234"/>
      <c r="U361" s="234"/>
      <c r="V361" s="234"/>
      <c r="W361" s="234"/>
      <c r="X361" s="234"/>
      <c r="Y361" s="234"/>
      <c r="Z361" s="234"/>
      <c r="AA361" s="234"/>
      <c r="AB361" s="234"/>
      <c r="AC361" s="234"/>
      <c r="AD361" s="234"/>
      <c r="AE361" s="234"/>
      <c r="AF361" s="234"/>
      <c r="AG361" s="234"/>
      <c r="AH361" s="234"/>
      <c r="AI361" s="234"/>
      <c r="AJ361" s="234"/>
      <c r="AK361" s="234"/>
      <c r="AL361" s="258" t="str">
        <f t="shared" si="51"/>
        <v>нет</v>
      </c>
      <c r="AM361" s="258" t="str">
        <f t="shared" si="53"/>
        <v>нет</v>
      </c>
      <c r="AN361" s="258">
        <f t="shared" si="50"/>
        <v>0</v>
      </c>
      <c r="AO361" s="258" t="e">
        <f t="shared" si="52"/>
        <v>#VALUE!</v>
      </c>
    </row>
    <row r="362" spans="1:41">
      <c r="A362" s="261" t="e">
        <f t="shared" si="54"/>
        <v>#VALUE!</v>
      </c>
      <c r="B362" s="241">
        <v>359</v>
      </c>
      <c r="C362" s="242"/>
      <c r="D362" s="256" t="str">
        <f t="shared" si="47"/>
        <v/>
      </c>
      <c r="E362" s="234"/>
      <c r="F362" s="234"/>
      <c r="G362" s="242"/>
      <c r="H362" s="257" t="str">
        <f t="shared" si="48"/>
        <v/>
      </c>
      <c r="I362" s="234"/>
      <c r="J362" s="234"/>
      <c r="K362" s="234"/>
      <c r="L362" s="234"/>
      <c r="M362" s="308">
        <f t="shared" si="49"/>
        <v>0</v>
      </c>
      <c r="N362" s="234"/>
      <c r="O362" s="234"/>
      <c r="P362" s="234"/>
      <c r="Q362" s="234"/>
      <c r="R362" s="234"/>
      <c r="S362" s="234"/>
      <c r="T362" s="234"/>
      <c r="U362" s="234"/>
      <c r="V362" s="234"/>
      <c r="W362" s="234"/>
      <c r="X362" s="234"/>
      <c r="Y362" s="234"/>
      <c r="Z362" s="234"/>
      <c r="AA362" s="234"/>
      <c r="AB362" s="234"/>
      <c r="AC362" s="234"/>
      <c r="AD362" s="234"/>
      <c r="AE362" s="234"/>
      <c r="AF362" s="234"/>
      <c r="AG362" s="234"/>
      <c r="AH362" s="234"/>
      <c r="AI362" s="234"/>
      <c r="AJ362" s="234"/>
      <c r="AK362" s="234"/>
      <c r="AL362" s="258" t="str">
        <f t="shared" si="51"/>
        <v>нет</v>
      </c>
      <c r="AM362" s="258" t="str">
        <f t="shared" si="53"/>
        <v>нет</v>
      </c>
      <c r="AN362" s="258">
        <f t="shared" si="50"/>
        <v>0</v>
      </c>
      <c r="AO362" s="258" t="e">
        <f t="shared" si="52"/>
        <v>#VALUE!</v>
      </c>
    </row>
    <row r="363" spans="1:41">
      <c r="A363" s="261" t="e">
        <f t="shared" si="54"/>
        <v>#VALUE!</v>
      </c>
      <c r="B363" s="241">
        <v>360</v>
      </c>
      <c r="C363" s="242"/>
      <c r="D363" s="256" t="str">
        <f t="shared" si="47"/>
        <v/>
      </c>
      <c r="E363" s="234"/>
      <c r="F363" s="234"/>
      <c r="G363" s="242"/>
      <c r="H363" s="257" t="str">
        <f t="shared" si="48"/>
        <v/>
      </c>
      <c r="I363" s="234"/>
      <c r="J363" s="234"/>
      <c r="K363" s="234"/>
      <c r="L363" s="234"/>
      <c r="M363" s="308">
        <f t="shared" si="49"/>
        <v>0</v>
      </c>
      <c r="N363" s="234"/>
      <c r="O363" s="234"/>
      <c r="P363" s="234"/>
      <c r="Q363" s="234"/>
      <c r="R363" s="234"/>
      <c r="S363" s="234"/>
      <c r="T363" s="234"/>
      <c r="U363" s="234"/>
      <c r="V363" s="234"/>
      <c r="W363" s="234"/>
      <c r="X363" s="234"/>
      <c r="Y363" s="234"/>
      <c r="Z363" s="234"/>
      <c r="AA363" s="234"/>
      <c r="AB363" s="234"/>
      <c r="AC363" s="234"/>
      <c r="AD363" s="234"/>
      <c r="AE363" s="234"/>
      <c r="AF363" s="234"/>
      <c r="AG363" s="234"/>
      <c r="AH363" s="234"/>
      <c r="AI363" s="234"/>
      <c r="AJ363" s="234"/>
      <c r="AK363" s="234"/>
      <c r="AL363" s="258" t="str">
        <f t="shared" si="51"/>
        <v>нет</v>
      </c>
      <c r="AM363" s="258" t="str">
        <f t="shared" si="53"/>
        <v>нет</v>
      </c>
      <c r="AN363" s="258">
        <f t="shared" si="50"/>
        <v>0</v>
      </c>
      <c r="AO363" s="258" t="e">
        <f t="shared" si="52"/>
        <v>#VALUE!</v>
      </c>
    </row>
    <row r="364" spans="1:41">
      <c r="A364" s="261" t="e">
        <f t="shared" si="54"/>
        <v>#VALUE!</v>
      </c>
      <c r="B364" s="241">
        <v>361</v>
      </c>
      <c r="C364" s="242"/>
      <c r="D364" s="256" t="str">
        <f t="shared" si="47"/>
        <v/>
      </c>
      <c r="E364" s="234"/>
      <c r="F364" s="234"/>
      <c r="G364" s="242"/>
      <c r="H364" s="257" t="str">
        <f t="shared" si="48"/>
        <v/>
      </c>
      <c r="I364" s="234"/>
      <c r="J364" s="234"/>
      <c r="K364" s="234"/>
      <c r="L364" s="234"/>
      <c r="M364" s="308">
        <f t="shared" si="49"/>
        <v>0</v>
      </c>
      <c r="N364" s="234"/>
      <c r="O364" s="234"/>
      <c r="P364" s="234"/>
      <c r="Q364" s="234"/>
      <c r="R364" s="234"/>
      <c r="S364" s="234"/>
      <c r="T364" s="234"/>
      <c r="U364" s="234"/>
      <c r="V364" s="234"/>
      <c r="W364" s="234"/>
      <c r="X364" s="234"/>
      <c r="Y364" s="234"/>
      <c r="Z364" s="234"/>
      <c r="AA364" s="234"/>
      <c r="AB364" s="234"/>
      <c r="AC364" s="234"/>
      <c r="AD364" s="234"/>
      <c r="AE364" s="234"/>
      <c r="AF364" s="234"/>
      <c r="AG364" s="234"/>
      <c r="AH364" s="234"/>
      <c r="AI364" s="234"/>
      <c r="AJ364" s="234"/>
      <c r="AK364" s="234"/>
      <c r="AL364" s="258" t="str">
        <f t="shared" si="51"/>
        <v>нет</v>
      </c>
      <c r="AM364" s="258" t="str">
        <f t="shared" si="53"/>
        <v>нет</v>
      </c>
      <c r="AN364" s="258">
        <f t="shared" si="50"/>
        <v>0</v>
      </c>
      <c r="AO364" s="258" t="e">
        <f t="shared" si="52"/>
        <v>#VALUE!</v>
      </c>
    </row>
    <row r="365" spans="1:41">
      <c r="A365" s="261" t="e">
        <f t="shared" si="54"/>
        <v>#VALUE!</v>
      </c>
      <c r="B365" s="241">
        <v>362</v>
      </c>
      <c r="C365" s="242"/>
      <c r="D365" s="256" t="str">
        <f t="shared" si="47"/>
        <v/>
      </c>
      <c r="E365" s="234"/>
      <c r="F365" s="234"/>
      <c r="G365" s="242"/>
      <c r="H365" s="257" t="str">
        <f t="shared" si="48"/>
        <v/>
      </c>
      <c r="I365" s="234"/>
      <c r="J365" s="234"/>
      <c r="K365" s="234"/>
      <c r="L365" s="234"/>
      <c r="M365" s="308">
        <f t="shared" si="49"/>
        <v>0</v>
      </c>
      <c r="N365" s="234"/>
      <c r="O365" s="234"/>
      <c r="P365" s="234"/>
      <c r="Q365" s="234"/>
      <c r="R365" s="234"/>
      <c r="S365" s="234"/>
      <c r="T365" s="234"/>
      <c r="U365" s="234"/>
      <c r="V365" s="234"/>
      <c r="W365" s="234"/>
      <c r="X365" s="234"/>
      <c r="Y365" s="234"/>
      <c r="Z365" s="234"/>
      <c r="AA365" s="234"/>
      <c r="AB365" s="234"/>
      <c r="AC365" s="234"/>
      <c r="AD365" s="234"/>
      <c r="AE365" s="234"/>
      <c r="AF365" s="234"/>
      <c r="AG365" s="234"/>
      <c r="AH365" s="234"/>
      <c r="AI365" s="234"/>
      <c r="AJ365" s="234"/>
      <c r="AK365" s="234"/>
      <c r="AL365" s="258" t="str">
        <f t="shared" si="51"/>
        <v>нет</v>
      </c>
      <c r="AM365" s="258" t="str">
        <f t="shared" si="53"/>
        <v>нет</v>
      </c>
      <c r="AN365" s="258">
        <f t="shared" si="50"/>
        <v>0</v>
      </c>
      <c r="AO365" s="258" t="e">
        <f t="shared" si="52"/>
        <v>#VALUE!</v>
      </c>
    </row>
    <row r="366" spans="1:41">
      <c r="A366" s="261" t="e">
        <f t="shared" si="54"/>
        <v>#VALUE!</v>
      </c>
      <c r="B366" s="241">
        <v>363</v>
      </c>
      <c r="C366" s="242"/>
      <c r="D366" s="256" t="str">
        <f t="shared" si="47"/>
        <v/>
      </c>
      <c r="E366" s="234"/>
      <c r="F366" s="234"/>
      <c r="G366" s="242"/>
      <c r="H366" s="257" t="str">
        <f t="shared" si="48"/>
        <v/>
      </c>
      <c r="I366" s="234"/>
      <c r="J366" s="234"/>
      <c r="K366" s="234"/>
      <c r="L366" s="234"/>
      <c r="M366" s="308">
        <f t="shared" si="49"/>
        <v>0</v>
      </c>
      <c r="N366" s="234"/>
      <c r="O366" s="234"/>
      <c r="P366" s="234"/>
      <c r="Q366" s="234"/>
      <c r="R366" s="234"/>
      <c r="S366" s="234"/>
      <c r="T366" s="234"/>
      <c r="U366" s="234"/>
      <c r="V366" s="234"/>
      <c r="W366" s="234"/>
      <c r="X366" s="234"/>
      <c r="Y366" s="234"/>
      <c r="Z366" s="234"/>
      <c r="AA366" s="234"/>
      <c r="AB366" s="234"/>
      <c r="AC366" s="234"/>
      <c r="AD366" s="234"/>
      <c r="AE366" s="234"/>
      <c r="AF366" s="234"/>
      <c r="AG366" s="234"/>
      <c r="AH366" s="234"/>
      <c r="AI366" s="234"/>
      <c r="AJ366" s="234"/>
      <c r="AK366" s="234"/>
      <c r="AL366" s="258" t="str">
        <f t="shared" si="51"/>
        <v>нет</v>
      </c>
      <c r="AM366" s="258" t="str">
        <f t="shared" si="53"/>
        <v>нет</v>
      </c>
      <c r="AN366" s="258">
        <f t="shared" si="50"/>
        <v>0</v>
      </c>
      <c r="AO366" s="258" t="e">
        <f t="shared" si="52"/>
        <v>#VALUE!</v>
      </c>
    </row>
    <row r="367" spans="1:41">
      <c r="A367" s="261" t="e">
        <f t="shared" si="54"/>
        <v>#VALUE!</v>
      </c>
      <c r="B367" s="241">
        <v>364</v>
      </c>
      <c r="C367" s="242"/>
      <c r="D367" s="256" t="str">
        <f t="shared" si="47"/>
        <v/>
      </c>
      <c r="E367" s="234"/>
      <c r="F367" s="234"/>
      <c r="G367" s="242"/>
      <c r="H367" s="257" t="str">
        <f t="shared" si="48"/>
        <v/>
      </c>
      <c r="I367" s="234"/>
      <c r="J367" s="234"/>
      <c r="K367" s="234"/>
      <c r="L367" s="234"/>
      <c r="M367" s="308">
        <f t="shared" si="49"/>
        <v>0</v>
      </c>
      <c r="N367" s="234"/>
      <c r="O367" s="234"/>
      <c r="P367" s="234"/>
      <c r="Q367" s="234"/>
      <c r="R367" s="234"/>
      <c r="S367" s="234"/>
      <c r="T367" s="234"/>
      <c r="U367" s="234"/>
      <c r="V367" s="234"/>
      <c r="W367" s="234"/>
      <c r="X367" s="234"/>
      <c r="Y367" s="234"/>
      <c r="Z367" s="234"/>
      <c r="AA367" s="234"/>
      <c r="AB367" s="234"/>
      <c r="AC367" s="234"/>
      <c r="AD367" s="234"/>
      <c r="AE367" s="234"/>
      <c r="AF367" s="234"/>
      <c r="AG367" s="234"/>
      <c r="AH367" s="234"/>
      <c r="AI367" s="234"/>
      <c r="AJ367" s="234"/>
      <c r="AK367" s="234"/>
      <c r="AL367" s="258" t="str">
        <f t="shared" si="51"/>
        <v>нет</v>
      </c>
      <c r="AM367" s="258" t="str">
        <f t="shared" si="53"/>
        <v>нет</v>
      </c>
      <c r="AN367" s="258">
        <f t="shared" si="50"/>
        <v>0</v>
      </c>
      <c r="AO367" s="258" t="e">
        <f t="shared" si="52"/>
        <v>#VALUE!</v>
      </c>
    </row>
    <row r="368" spans="1:41">
      <c r="A368" s="261" t="e">
        <f t="shared" si="54"/>
        <v>#VALUE!</v>
      </c>
      <c r="B368" s="241">
        <v>365</v>
      </c>
      <c r="C368" s="242"/>
      <c r="D368" s="256" t="str">
        <f t="shared" si="47"/>
        <v/>
      </c>
      <c r="E368" s="234"/>
      <c r="F368" s="234"/>
      <c r="G368" s="242"/>
      <c r="H368" s="257" t="str">
        <f t="shared" si="48"/>
        <v/>
      </c>
      <c r="I368" s="234"/>
      <c r="J368" s="234"/>
      <c r="K368" s="234"/>
      <c r="L368" s="234"/>
      <c r="M368" s="308">
        <f t="shared" si="49"/>
        <v>0</v>
      </c>
      <c r="N368" s="234"/>
      <c r="O368" s="234"/>
      <c r="P368" s="234"/>
      <c r="Q368" s="234"/>
      <c r="R368" s="234"/>
      <c r="S368" s="234"/>
      <c r="T368" s="234"/>
      <c r="U368" s="234"/>
      <c r="V368" s="234"/>
      <c r="W368" s="234"/>
      <c r="X368" s="234"/>
      <c r="Y368" s="234"/>
      <c r="Z368" s="234"/>
      <c r="AA368" s="234"/>
      <c r="AB368" s="234"/>
      <c r="AC368" s="234"/>
      <c r="AD368" s="234"/>
      <c r="AE368" s="234"/>
      <c r="AF368" s="234"/>
      <c r="AG368" s="234"/>
      <c r="AH368" s="234"/>
      <c r="AI368" s="234"/>
      <c r="AJ368" s="234"/>
      <c r="AK368" s="234"/>
      <c r="AL368" s="258" t="str">
        <f t="shared" si="51"/>
        <v>нет</v>
      </c>
      <c r="AM368" s="258" t="str">
        <f t="shared" si="53"/>
        <v>нет</v>
      </c>
      <c r="AN368" s="258">
        <f t="shared" si="50"/>
        <v>0</v>
      </c>
      <c r="AO368" s="258" t="e">
        <f t="shared" si="52"/>
        <v>#VALUE!</v>
      </c>
    </row>
    <row r="369" spans="1:41">
      <c r="A369" s="261" t="e">
        <f t="shared" si="54"/>
        <v>#VALUE!</v>
      </c>
      <c r="B369" s="241">
        <v>366</v>
      </c>
      <c r="C369" s="242"/>
      <c r="D369" s="256" t="str">
        <f t="shared" si="47"/>
        <v/>
      </c>
      <c r="E369" s="234"/>
      <c r="F369" s="234"/>
      <c r="G369" s="242"/>
      <c r="H369" s="257" t="str">
        <f t="shared" si="48"/>
        <v/>
      </c>
      <c r="I369" s="234"/>
      <c r="J369" s="234"/>
      <c r="K369" s="234"/>
      <c r="L369" s="234"/>
      <c r="M369" s="308">
        <f t="shared" si="49"/>
        <v>0</v>
      </c>
      <c r="N369" s="234"/>
      <c r="O369" s="234"/>
      <c r="P369" s="234"/>
      <c r="Q369" s="234"/>
      <c r="R369" s="234"/>
      <c r="S369" s="234"/>
      <c r="T369" s="234"/>
      <c r="U369" s="234"/>
      <c r="V369" s="234"/>
      <c r="W369" s="234"/>
      <c r="X369" s="234"/>
      <c r="Y369" s="234"/>
      <c r="Z369" s="234"/>
      <c r="AA369" s="234"/>
      <c r="AB369" s="234"/>
      <c r="AC369" s="234"/>
      <c r="AD369" s="234"/>
      <c r="AE369" s="234"/>
      <c r="AF369" s="234"/>
      <c r="AG369" s="234"/>
      <c r="AH369" s="234"/>
      <c r="AI369" s="234"/>
      <c r="AJ369" s="234"/>
      <c r="AK369" s="234"/>
      <c r="AL369" s="258" t="str">
        <f t="shared" si="51"/>
        <v>нет</v>
      </c>
      <c r="AM369" s="258" t="str">
        <f t="shared" si="53"/>
        <v>нет</v>
      </c>
      <c r="AN369" s="258">
        <f t="shared" si="50"/>
        <v>0</v>
      </c>
      <c r="AO369" s="258" t="e">
        <f t="shared" si="52"/>
        <v>#VALUE!</v>
      </c>
    </row>
    <row r="370" spans="1:41">
      <c r="A370" s="261" t="e">
        <f t="shared" si="54"/>
        <v>#VALUE!</v>
      </c>
      <c r="B370" s="241">
        <v>367</v>
      </c>
      <c r="C370" s="242"/>
      <c r="D370" s="256" t="str">
        <f t="shared" si="47"/>
        <v/>
      </c>
      <c r="E370" s="234"/>
      <c r="F370" s="234"/>
      <c r="G370" s="242"/>
      <c r="H370" s="257" t="str">
        <f t="shared" si="48"/>
        <v/>
      </c>
      <c r="I370" s="234"/>
      <c r="J370" s="234"/>
      <c r="K370" s="234"/>
      <c r="L370" s="234"/>
      <c r="M370" s="308">
        <f t="shared" si="49"/>
        <v>0</v>
      </c>
      <c r="N370" s="234"/>
      <c r="O370" s="234"/>
      <c r="P370" s="234"/>
      <c r="Q370" s="234"/>
      <c r="R370" s="234"/>
      <c r="S370" s="234"/>
      <c r="T370" s="234"/>
      <c r="U370" s="234"/>
      <c r="V370" s="234"/>
      <c r="W370" s="234"/>
      <c r="X370" s="234"/>
      <c r="Y370" s="234"/>
      <c r="Z370" s="234"/>
      <c r="AA370" s="234"/>
      <c r="AB370" s="234"/>
      <c r="AC370" s="234"/>
      <c r="AD370" s="234"/>
      <c r="AE370" s="234"/>
      <c r="AF370" s="234"/>
      <c r="AG370" s="234"/>
      <c r="AH370" s="234"/>
      <c r="AI370" s="234"/>
      <c r="AJ370" s="234"/>
      <c r="AK370" s="234"/>
      <c r="AL370" s="258" t="str">
        <f t="shared" si="51"/>
        <v>нет</v>
      </c>
      <c r="AM370" s="258" t="str">
        <f t="shared" si="53"/>
        <v>нет</v>
      </c>
      <c r="AN370" s="258">
        <f t="shared" si="50"/>
        <v>0</v>
      </c>
      <c r="AO370" s="258" t="e">
        <f t="shared" si="52"/>
        <v>#VALUE!</v>
      </c>
    </row>
    <row r="371" spans="1:41">
      <c r="A371" s="261" t="e">
        <f t="shared" si="54"/>
        <v>#VALUE!</v>
      </c>
      <c r="B371" s="241">
        <v>368</v>
      </c>
      <c r="C371" s="242"/>
      <c r="D371" s="256" t="str">
        <f t="shared" si="47"/>
        <v/>
      </c>
      <c r="E371" s="234"/>
      <c r="F371" s="234"/>
      <c r="G371" s="242"/>
      <c r="H371" s="257" t="str">
        <f t="shared" si="48"/>
        <v/>
      </c>
      <c r="I371" s="234"/>
      <c r="J371" s="234"/>
      <c r="K371" s="234"/>
      <c r="L371" s="234"/>
      <c r="M371" s="308">
        <f t="shared" si="49"/>
        <v>0</v>
      </c>
      <c r="N371" s="234"/>
      <c r="O371" s="234"/>
      <c r="P371" s="234"/>
      <c r="Q371" s="234"/>
      <c r="R371" s="234"/>
      <c r="S371" s="234"/>
      <c r="T371" s="234"/>
      <c r="U371" s="234"/>
      <c r="V371" s="234"/>
      <c r="W371" s="234"/>
      <c r="X371" s="234"/>
      <c r="Y371" s="234"/>
      <c r="Z371" s="234"/>
      <c r="AA371" s="234"/>
      <c r="AB371" s="234"/>
      <c r="AC371" s="234"/>
      <c r="AD371" s="234"/>
      <c r="AE371" s="234"/>
      <c r="AF371" s="234"/>
      <c r="AG371" s="234"/>
      <c r="AH371" s="234"/>
      <c r="AI371" s="234"/>
      <c r="AJ371" s="234"/>
      <c r="AK371" s="234"/>
      <c r="AL371" s="258" t="str">
        <f t="shared" si="51"/>
        <v>нет</v>
      </c>
      <c r="AM371" s="258" t="str">
        <f t="shared" si="53"/>
        <v>нет</v>
      </c>
      <c r="AN371" s="258">
        <f t="shared" si="50"/>
        <v>0</v>
      </c>
      <c r="AO371" s="258" t="e">
        <f t="shared" si="52"/>
        <v>#VALUE!</v>
      </c>
    </row>
    <row r="372" spans="1:41">
      <c r="A372" s="261" t="e">
        <f t="shared" si="54"/>
        <v>#VALUE!</v>
      </c>
      <c r="B372" s="241">
        <v>369</v>
      </c>
      <c r="C372" s="242"/>
      <c r="D372" s="256" t="str">
        <f t="shared" si="47"/>
        <v/>
      </c>
      <c r="E372" s="234"/>
      <c r="F372" s="234"/>
      <c r="G372" s="242"/>
      <c r="H372" s="257" t="str">
        <f t="shared" si="48"/>
        <v/>
      </c>
      <c r="I372" s="234"/>
      <c r="J372" s="234"/>
      <c r="K372" s="234"/>
      <c r="L372" s="234"/>
      <c r="M372" s="308">
        <f t="shared" si="49"/>
        <v>0</v>
      </c>
      <c r="N372" s="234"/>
      <c r="O372" s="234"/>
      <c r="P372" s="234"/>
      <c r="Q372" s="234"/>
      <c r="R372" s="234"/>
      <c r="S372" s="234"/>
      <c r="T372" s="234"/>
      <c r="U372" s="234"/>
      <c r="V372" s="234"/>
      <c r="W372" s="234"/>
      <c r="X372" s="234"/>
      <c r="Y372" s="234"/>
      <c r="Z372" s="234"/>
      <c r="AA372" s="234"/>
      <c r="AB372" s="234"/>
      <c r="AC372" s="234"/>
      <c r="AD372" s="234"/>
      <c r="AE372" s="234"/>
      <c r="AF372" s="234"/>
      <c r="AG372" s="234"/>
      <c r="AH372" s="234"/>
      <c r="AI372" s="234"/>
      <c r="AJ372" s="234"/>
      <c r="AK372" s="234"/>
      <c r="AL372" s="258" t="str">
        <f t="shared" si="51"/>
        <v>нет</v>
      </c>
      <c r="AM372" s="258" t="str">
        <f t="shared" si="53"/>
        <v>нет</v>
      </c>
      <c r="AN372" s="258">
        <f t="shared" si="50"/>
        <v>0</v>
      </c>
      <c r="AO372" s="258" t="e">
        <f t="shared" si="52"/>
        <v>#VALUE!</v>
      </c>
    </row>
    <row r="373" spans="1:41">
      <c r="A373" s="261" t="e">
        <f t="shared" si="54"/>
        <v>#VALUE!</v>
      </c>
      <c r="B373" s="241">
        <v>370</v>
      </c>
      <c r="C373" s="242"/>
      <c r="D373" s="256" t="str">
        <f t="shared" si="47"/>
        <v/>
      </c>
      <c r="E373" s="234"/>
      <c r="F373" s="234"/>
      <c r="G373" s="242"/>
      <c r="H373" s="257" t="str">
        <f t="shared" si="48"/>
        <v/>
      </c>
      <c r="I373" s="234"/>
      <c r="J373" s="234"/>
      <c r="K373" s="234"/>
      <c r="L373" s="234"/>
      <c r="M373" s="308">
        <f t="shared" si="49"/>
        <v>0</v>
      </c>
      <c r="N373" s="234"/>
      <c r="O373" s="234"/>
      <c r="P373" s="234"/>
      <c r="Q373" s="234"/>
      <c r="R373" s="234"/>
      <c r="S373" s="234"/>
      <c r="T373" s="234"/>
      <c r="U373" s="234"/>
      <c r="V373" s="234"/>
      <c r="W373" s="234"/>
      <c r="X373" s="234"/>
      <c r="Y373" s="234"/>
      <c r="Z373" s="234"/>
      <c r="AA373" s="234"/>
      <c r="AB373" s="234"/>
      <c r="AC373" s="234"/>
      <c r="AD373" s="234"/>
      <c r="AE373" s="234"/>
      <c r="AF373" s="234"/>
      <c r="AG373" s="234"/>
      <c r="AH373" s="234"/>
      <c r="AI373" s="234"/>
      <c r="AJ373" s="234"/>
      <c r="AK373" s="234"/>
      <c r="AL373" s="258" t="str">
        <f t="shared" si="51"/>
        <v>нет</v>
      </c>
      <c r="AM373" s="258" t="str">
        <f t="shared" si="53"/>
        <v>нет</v>
      </c>
      <c r="AN373" s="258">
        <f t="shared" si="50"/>
        <v>0</v>
      </c>
      <c r="AO373" s="258" t="e">
        <f t="shared" si="52"/>
        <v>#VALUE!</v>
      </c>
    </row>
    <row r="374" spans="1:41">
      <c r="A374" s="261" t="e">
        <f t="shared" si="54"/>
        <v>#VALUE!</v>
      </c>
      <c r="B374" s="241">
        <v>371</v>
      </c>
      <c r="C374" s="242"/>
      <c r="D374" s="256" t="str">
        <f t="shared" si="47"/>
        <v/>
      </c>
      <c r="E374" s="234"/>
      <c r="F374" s="234"/>
      <c r="G374" s="242"/>
      <c r="H374" s="257" t="str">
        <f t="shared" si="48"/>
        <v/>
      </c>
      <c r="I374" s="234"/>
      <c r="J374" s="234"/>
      <c r="K374" s="234"/>
      <c r="L374" s="234"/>
      <c r="M374" s="308">
        <f t="shared" si="49"/>
        <v>0</v>
      </c>
      <c r="N374" s="234"/>
      <c r="O374" s="234"/>
      <c r="P374" s="234"/>
      <c r="Q374" s="234"/>
      <c r="R374" s="234"/>
      <c r="S374" s="234"/>
      <c r="T374" s="234"/>
      <c r="U374" s="234"/>
      <c r="V374" s="234"/>
      <c r="W374" s="234"/>
      <c r="X374" s="234"/>
      <c r="Y374" s="234"/>
      <c r="Z374" s="234"/>
      <c r="AA374" s="234"/>
      <c r="AB374" s="234"/>
      <c r="AC374" s="234"/>
      <c r="AD374" s="234"/>
      <c r="AE374" s="234"/>
      <c r="AF374" s="234"/>
      <c r="AG374" s="234"/>
      <c r="AH374" s="234"/>
      <c r="AI374" s="234"/>
      <c r="AJ374" s="234"/>
      <c r="AK374" s="234"/>
      <c r="AL374" s="258" t="str">
        <f t="shared" si="51"/>
        <v>нет</v>
      </c>
      <c r="AM374" s="258" t="str">
        <f t="shared" si="53"/>
        <v>нет</v>
      </c>
      <c r="AN374" s="258">
        <f t="shared" si="50"/>
        <v>0</v>
      </c>
      <c r="AO374" s="258" t="e">
        <f t="shared" si="52"/>
        <v>#VALUE!</v>
      </c>
    </row>
    <row r="375" spans="1:41">
      <c r="A375" s="261" t="e">
        <f t="shared" si="54"/>
        <v>#VALUE!</v>
      </c>
      <c r="B375" s="241">
        <v>372</v>
      </c>
      <c r="C375" s="242"/>
      <c r="D375" s="256" t="str">
        <f t="shared" si="47"/>
        <v/>
      </c>
      <c r="E375" s="234"/>
      <c r="F375" s="234"/>
      <c r="G375" s="242"/>
      <c r="H375" s="257" t="str">
        <f t="shared" si="48"/>
        <v/>
      </c>
      <c r="I375" s="234"/>
      <c r="J375" s="234"/>
      <c r="K375" s="234"/>
      <c r="L375" s="234"/>
      <c r="M375" s="308">
        <f t="shared" si="49"/>
        <v>0</v>
      </c>
      <c r="N375" s="234"/>
      <c r="O375" s="234"/>
      <c r="P375" s="234"/>
      <c r="Q375" s="234"/>
      <c r="R375" s="234"/>
      <c r="S375" s="234"/>
      <c r="T375" s="234"/>
      <c r="U375" s="234"/>
      <c r="V375" s="234"/>
      <c r="W375" s="234"/>
      <c r="X375" s="234"/>
      <c r="Y375" s="234"/>
      <c r="Z375" s="234"/>
      <c r="AA375" s="234"/>
      <c r="AB375" s="234"/>
      <c r="AC375" s="234"/>
      <c r="AD375" s="234"/>
      <c r="AE375" s="234"/>
      <c r="AF375" s="234"/>
      <c r="AG375" s="234"/>
      <c r="AH375" s="234"/>
      <c r="AI375" s="234"/>
      <c r="AJ375" s="234"/>
      <c r="AK375" s="234"/>
      <c r="AL375" s="258" t="str">
        <f t="shared" si="51"/>
        <v>нет</v>
      </c>
      <c r="AM375" s="258" t="str">
        <f t="shared" si="53"/>
        <v>нет</v>
      </c>
      <c r="AN375" s="258">
        <f t="shared" si="50"/>
        <v>0</v>
      </c>
      <c r="AO375" s="258" t="e">
        <f t="shared" si="52"/>
        <v>#VALUE!</v>
      </c>
    </row>
    <row r="376" spans="1:41">
      <c r="A376" s="261" t="e">
        <f t="shared" si="54"/>
        <v>#VALUE!</v>
      </c>
      <c r="B376" s="241">
        <v>373</v>
      </c>
      <c r="C376" s="242"/>
      <c r="D376" s="256" t="str">
        <f t="shared" si="47"/>
        <v/>
      </c>
      <c r="E376" s="234"/>
      <c r="F376" s="234"/>
      <c r="G376" s="242"/>
      <c r="H376" s="257" t="str">
        <f t="shared" si="48"/>
        <v/>
      </c>
      <c r="I376" s="234"/>
      <c r="J376" s="234"/>
      <c r="K376" s="234"/>
      <c r="L376" s="234"/>
      <c r="M376" s="308">
        <f t="shared" si="49"/>
        <v>0</v>
      </c>
      <c r="N376" s="234"/>
      <c r="O376" s="234"/>
      <c r="P376" s="234"/>
      <c r="Q376" s="234"/>
      <c r="R376" s="234"/>
      <c r="S376" s="234"/>
      <c r="T376" s="234"/>
      <c r="U376" s="234"/>
      <c r="V376" s="234"/>
      <c r="W376" s="234"/>
      <c r="X376" s="234"/>
      <c r="Y376" s="234"/>
      <c r="Z376" s="234"/>
      <c r="AA376" s="234"/>
      <c r="AB376" s="234"/>
      <c r="AC376" s="234"/>
      <c r="AD376" s="234"/>
      <c r="AE376" s="234"/>
      <c r="AF376" s="234"/>
      <c r="AG376" s="234"/>
      <c r="AH376" s="234"/>
      <c r="AI376" s="234"/>
      <c r="AJ376" s="234"/>
      <c r="AK376" s="234"/>
      <c r="AL376" s="258" t="str">
        <f t="shared" si="51"/>
        <v>нет</v>
      </c>
      <c r="AM376" s="258" t="str">
        <f t="shared" si="53"/>
        <v>нет</v>
      </c>
      <c r="AN376" s="258">
        <f t="shared" si="50"/>
        <v>0</v>
      </c>
      <c r="AO376" s="258" t="e">
        <f t="shared" si="52"/>
        <v>#VALUE!</v>
      </c>
    </row>
    <row r="377" spans="1:41">
      <c r="A377" s="261" t="e">
        <f t="shared" si="54"/>
        <v>#VALUE!</v>
      </c>
      <c r="B377" s="241">
        <v>374</v>
      </c>
      <c r="C377" s="242"/>
      <c r="D377" s="256" t="str">
        <f t="shared" si="47"/>
        <v/>
      </c>
      <c r="E377" s="234"/>
      <c r="F377" s="234"/>
      <c r="G377" s="242"/>
      <c r="H377" s="257" t="str">
        <f t="shared" si="48"/>
        <v/>
      </c>
      <c r="I377" s="234"/>
      <c r="J377" s="234"/>
      <c r="K377" s="234"/>
      <c r="L377" s="234"/>
      <c r="M377" s="308">
        <f t="shared" si="49"/>
        <v>0</v>
      </c>
      <c r="N377" s="234"/>
      <c r="O377" s="234"/>
      <c r="P377" s="234"/>
      <c r="Q377" s="234"/>
      <c r="R377" s="234"/>
      <c r="S377" s="234"/>
      <c r="T377" s="234"/>
      <c r="U377" s="234"/>
      <c r="V377" s="234"/>
      <c r="W377" s="234"/>
      <c r="X377" s="234"/>
      <c r="Y377" s="234"/>
      <c r="Z377" s="234"/>
      <c r="AA377" s="234"/>
      <c r="AB377" s="234"/>
      <c r="AC377" s="234"/>
      <c r="AD377" s="234"/>
      <c r="AE377" s="234"/>
      <c r="AF377" s="234"/>
      <c r="AG377" s="234"/>
      <c r="AH377" s="234"/>
      <c r="AI377" s="234"/>
      <c r="AJ377" s="234"/>
      <c r="AK377" s="234"/>
      <c r="AL377" s="258" t="str">
        <f t="shared" si="51"/>
        <v>нет</v>
      </c>
      <c r="AM377" s="258" t="str">
        <f t="shared" si="53"/>
        <v>нет</v>
      </c>
      <c r="AN377" s="258">
        <f t="shared" si="50"/>
        <v>0</v>
      </c>
      <c r="AO377" s="258" t="e">
        <f t="shared" si="52"/>
        <v>#VALUE!</v>
      </c>
    </row>
    <row r="378" spans="1:41">
      <c r="A378" s="261" t="e">
        <f t="shared" si="54"/>
        <v>#VALUE!</v>
      </c>
      <c r="B378" s="241">
        <v>375</v>
      </c>
      <c r="C378" s="242"/>
      <c r="D378" s="256" t="str">
        <f t="shared" si="47"/>
        <v/>
      </c>
      <c r="E378" s="234"/>
      <c r="F378" s="234"/>
      <c r="G378" s="242"/>
      <c r="H378" s="257" t="str">
        <f t="shared" si="48"/>
        <v/>
      </c>
      <c r="I378" s="234"/>
      <c r="J378" s="234"/>
      <c r="K378" s="234"/>
      <c r="L378" s="234"/>
      <c r="M378" s="308">
        <f t="shared" si="49"/>
        <v>0</v>
      </c>
      <c r="N378" s="234"/>
      <c r="O378" s="234"/>
      <c r="P378" s="234"/>
      <c r="Q378" s="234"/>
      <c r="R378" s="234"/>
      <c r="S378" s="234"/>
      <c r="T378" s="234"/>
      <c r="U378" s="234"/>
      <c r="V378" s="234"/>
      <c r="W378" s="234"/>
      <c r="X378" s="234"/>
      <c r="Y378" s="234"/>
      <c r="Z378" s="234"/>
      <c r="AA378" s="234"/>
      <c r="AB378" s="234"/>
      <c r="AC378" s="234"/>
      <c r="AD378" s="234"/>
      <c r="AE378" s="234"/>
      <c r="AF378" s="234"/>
      <c r="AG378" s="234"/>
      <c r="AH378" s="234"/>
      <c r="AI378" s="234"/>
      <c r="AJ378" s="234"/>
      <c r="AK378" s="234"/>
      <c r="AL378" s="258" t="str">
        <f t="shared" si="51"/>
        <v>нет</v>
      </c>
      <c r="AM378" s="258" t="str">
        <f t="shared" si="53"/>
        <v>нет</v>
      </c>
      <c r="AN378" s="258">
        <f t="shared" si="50"/>
        <v>0</v>
      </c>
      <c r="AO378" s="258" t="e">
        <f t="shared" si="52"/>
        <v>#VALUE!</v>
      </c>
    </row>
    <row r="379" spans="1:41">
      <c r="A379" s="261" t="e">
        <f t="shared" si="54"/>
        <v>#VALUE!</v>
      </c>
      <c r="B379" s="241">
        <v>376</v>
      </c>
      <c r="C379" s="242"/>
      <c r="D379" s="256" t="str">
        <f t="shared" si="47"/>
        <v/>
      </c>
      <c r="E379" s="234"/>
      <c r="F379" s="234"/>
      <c r="G379" s="242"/>
      <c r="H379" s="257" t="str">
        <f t="shared" si="48"/>
        <v/>
      </c>
      <c r="I379" s="234"/>
      <c r="J379" s="234"/>
      <c r="K379" s="234"/>
      <c r="L379" s="234"/>
      <c r="M379" s="308">
        <f t="shared" si="49"/>
        <v>0</v>
      </c>
      <c r="N379" s="234"/>
      <c r="O379" s="234"/>
      <c r="P379" s="234"/>
      <c r="Q379" s="234"/>
      <c r="R379" s="234"/>
      <c r="S379" s="234"/>
      <c r="T379" s="234"/>
      <c r="U379" s="234"/>
      <c r="V379" s="234"/>
      <c r="W379" s="234"/>
      <c r="X379" s="234"/>
      <c r="Y379" s="234"/>
      <c r="Z379" s="234"/>
      <c r="AA379" s="234"/>
      <c r="AB379" s="234"/>
      <c r="AC379" s="234"/>
      <c r="AD379" s="234"/>
      <c r="AE379" s="234"/>
      <c r="AF379" s="234"/>
      <c r="AG379" s="234"/>
      <c r="AH379" s="234"/>
      <c r="AI379" s="234"/>
      <c r="AJ379" s="234"/>
      <c r="AK379" s="234"/>
      <c r="AL379" s="258" t="str">
        <f t="shared" si="51"/>
        <v>нет</v>
      </c>
      <c r="AM379" s="258" t="str">
        <f t="shared" si="53"/>
        <v>нет</v>
      </c>
      <c r="AN379" s="258">
        <f t="shared" si="50"/>
        <v>0</v>
      </c>
      <c r="AO379" s="258" t="e">
        <f t="shared" si="52"/>
        <v>#VALUE!</v>
      </c>
    </row>
    <row r="380" spans="1:41">
      <c r="A380" s="261" t="e">
        <f t="shared" si="54"/>
        <v>#VALUE!</v>
      </c>
      <c r="B380" s="241">
        <v>377</v>
      </c>
      <c r="C380" s="242"/>
      <c r="D380" s="256" t="str">
        <f t="shared" si="47"/>
        <v/>
      </c>
      <c r="E380" s="234"/>
      <c r="F380" s="234"/>
      <c r="G380" s="242"/>
      <c r="H380" s="257" t="str">
        <f t="shared" si="48"/>
        <v/>
      </c>
      <c r="I380" s="234"/>
      <c r="J380" s="234"/>
      <c r="K380" s="234"/>
      <c r="L380" s="234"/>
      <c r="M380" s="308">
        <f t="shared" si="49"/>
        <v>0</v>
      </c>
      <c r="N380" s="234"/>
      <c r="O380" s="234"/>
      <c r="P380" s="234"/>
      <c r="Q380" s="234"/>
      <c r="R380" s="234"/>
      <c r="S380" s="234"/>
      <c r="T380" s="234"/>
      <c r="U380" s="234"/>
      <c r="V380" s="234"/>
      <c r="W380" s="234"/>
      <c r="X380" s="234"/>
      <c r="Y380" s="234"/>
      <c r="Z380" s="234"/>
      <c r="AA380" s="234"/>
      <c r="AB380" s="234"/>
      <c r="AC380" s="234"/>
      <c r="AD380" s="234"/>
      <c r="AE380" s="234"/>
      <c r="AF380" s="234"/>
      <c r="AG380" s="234"/>
      <c r="AH380" s="234"/>
      <c r="AI380" s="234"/>
      <c r="AJ380" s="234"/>
      <c r="AK380" s="234"/>
      <c r="AL380" s="258" t="str">
        <f t="shared" si="51"/>
        <v>нет</v>
      </c>
      <c r="AM380" s="258" t="str">
        <f t="shared" si="53"/>
        <v>нет</v>
      </c>
      <c r="AN380" s="258">
        <f t="shared" si="50"/>
        <v>0</v>
      </c>
      <c r="AO380" s="258" t="e">
        <f t="shared" si="52"/>
        <v>#VALUE!</v>
      </c>
    </row>
    <row r="381" spans="1:41">
      <c r="A381" s="261" t="e">
        <f t="shared" si="54"/>
        <v>#VALUE!</v>
      </c>
      <c r="B381" s="241">
        <v>378</v>
      </c>
      <c r="C381" s="242"/>
      <c r="D381" s="256" t="str">
        <f t="shared" si="47"/>
        <v/>
      </c>
      <c r="E381" s="234"/>
      <c r="F381" s="234"/>
      <c r="G381" s="242"/>
      <c r="H381" s="257" t="str">
        <f t="shared" si="48"/>
        <v/>
      </c>
      <c r="I381" s="234"/>
      <c r="J381" s="234"/>
      <c r="K381" s="234"/>
      <c r="L381" s="234"/>
      <c r="M381" s="308">
        <f t="shared" si="49"/>
        <v>0</v>
      </c>
      <c r="N381" s="234"/>
      <c r="O381" s="234"/>
      <c r="P381" s="234"/>
      <c r="Q381" s="234"/>
      <c r="R381" s="234"/>
      <c r="S381" s="234"/>
      <c r="T381" s="234"/>
      <c r="U381" s="234"/>
      <c r="V381" s="234"/>
      <c r="W381" s="234"/>
      <c r="X381" s="234"/>
      <c r="Y381" s="234"/>
      <c r="Z381" s="234"/>
      <c r="AA381" s="234"/>
      <c r="AB381" s="234"/>
      <c r="AC381" s="234"/>
      <c r="AD381" s="234"/>
      <c r="AE381" s="234"/>
      <c r="AF381" s="234"/>
      <c r="AG381" s="234"/>
      <c r="AH381" s="234"/>
      <c r="AI381" s="234"/>
      <c r="AJ381" s="234"/>
      <c r="AK381" s="234"/>
      <c r="AL381" s="258" t="str">
        <f t="shared" si="51"/>
        <v>нет</v>
      </c>
      <c r="AM381" s="258" t="str">
        <f t="shared" si="53"/>
        <v>нет</v>
      </c>
      <c r="AN381" s="258">
        <f t="shared" si="50"/>
        <v>0</v>
      </c>
      <c r="AO381" s="258" t="e">
        <f t="shared" si="52"/>
        <v>#VALUE!</v>
      </c>
    </row>
    <row r="382" spans="1:41">
      <c r="A382" s="261" t="e">
        <f t="shared" si="54"/>
        <v>#VALUE!</v>
      </c>
      <c r="B382" s="241">
        <v>379</v>
      </c>
      <c r="C382" s="242"/>
      <c r="D382" s="256" t="str">
        <f t="shared" si="47"/>
        <v/>
      </c>
      <c r="E382" s="234"/>
      <c r="F382" s="234"/>
      <c r="G382" s="242"/>
      <c r="H382" s="257" t="str">
        <f t="shared" si="48"/>
        <v/>
      </c>
      <c r="I382" s="234"/>
      <c r="J382" s="234"/>
      <c r="K382" s="234"/>
      <c r="L382" s="234"/>
      <c r="M382" s="308">
        <f t="shared" si="49"/>
        <v>0</v>
      </c>
      <c r="N382" s="234"/>
      <c r="O382" s="234"/>
      <c r="P382" s="234"/>
      <c r="Q382" s="234"/>
      <c r="R382" s="234"/>
      <c r="S382" s="234"/>
      <c r="T382" s="234"/>
      <c r="U382" s="234"/>
      <c r="V382" s="234"/>
      <c r="W382" s="234"/>
      <c r="X382" s="234"/>
      <c r="Y382" s="234"/>
      <c r="Z382" s="234"/>
      <c r="AA382" s="234"/>
      <c r="AB382" s="234"/>
      <c r="AC382" s="234"/>
      <c r="AD382" s="234"/>
      <c r="AE382" s="234"/>
      <c r="AF382" s="234"/>
      <c r="AG382" s="234"/>
      <c r="AH382" s="234"/>
      <c r="AI382" s="234"/>
      <c r="AJ382" s="234"/>
      <c r="AK382" s="234"/>
      <c r="AL382" s="258" t="str">
        <f t="shared" si="51"/>
        <v>нет</v>
      </c>
      <c r="AM382" s="258" t="str">
        <f t="shared" si="53"/>
        <v>нет</v>
      </c>
      <c r="AN382" s="258">
        <f t="shared" si="50"/>
        <v>0</v>
      </c>
      <c r="AO382" s="258" t="e">
        <f t="shared" si="52"/>
        <v>#VALUE!</v>
      </c>
    </row>
    <row r="383" spans="1:41">
      <c r="A383" s="261" t="e">
        <f t="shared" si="54"/>
        <v>#VALUE!</v>
      </c>
      <c r="B383" s="241">
        <v>380</v>
      </c>
      <c r="C383" s="242"/>
      <c r="D383" s="256" t="str">
        <f t="shared" ref="D383:D446" si="55">IFERROR(VLOOKUP(C383,msu,2,0),"")</f>
        <v/>
      </c>
      <c r="E383" s="234"/>
      <c r="F383" s="234"/>
      <c r="G383" s="242"/>
      <c r="H383" s="257" t="str">
        <f t="shared" ref="H383:H446" si="56">IFERROR(VLOOKUP(G383,oo,2,0),"")</f>
        <v/>
      </c>
      <c r="I383" s="234"/>
      <c r="J383" s="234"/>
      <c r="K383" s="234"/>
      <c r="L383" s="234"/>
      <c r="M383" s="308">
        <f t="shared" ref="M383:M446" si="57">COUNTA(N383:AK383)</f>
        <v>0</v>
      </c>
      <c r="N383" s="234"/>
      <c r="O383" s="234"/>
      <c r="P383" s="234"/>
      <c r="Q383" s="234"/>
      <c r="R383" s="234"/>
      <c r="S383" s="234"/>
      <c r="T383" s="234"/>
      <c r="U383" s="234"/>
      <c r="V383" s="234"/>
      <c r="W383" s="234"/>
      <c r="X383" s="234"/>
      <c r="Y383" s="234"/>
      <c r="Z383" s="234"/>
      <c r="AA383" s="234"/>
      <c r="AB383" s="234"/>
      <c r="AC383" s="234"/>
      <c r="AD383" s="234"/>
      <c r="AE383" s="234"/>
      <c r="AF383" s="234"/>
      <c r="AG383" s="234"/>
      <c r="AH383" s="234"/>
      <c r="AI383" s="234"/>
      <c r="AJ383" s="234"/>
      <c r="AK383" s="234"/>
      <c r="AL383" s="258" t="str">
        <f t="shared" si="51"/>
        <v>нет</v>
      </c>
      <c r="AM383" s="258" t="str">
        <f t="shared" si="53"/>
        <v>нет</v>
      </c>
      <c r="AN383" s="258">
        <f t="shared" ref="AN383:AN446" si="58">COUNTIF(N383:AK383,"призер")+COUNTIF(N383:AK383,"победитель")</f>
        <v>0</v>
      </c>
      <c r="AO383" s="258" t="e">
        <f t="shared" si="52"/>
        <v>#VALUE!</v>
      </c>
    </row>
    <row r="384" spans="1:41">
      <c r="A384" s="261" t="e">
        <f t="shared" si="54"/>
        <v>#VALUE!</v>
      </c>
      <c r="B384" s="241">
        <v>381</v>
      </c>
      <c r="C384" s="242"/>
      <c r="D384" s="256" t="str">
        <f t="shared" si="55"/>
        <v/>
      </c>
      <c r="E384" s="234"/>
      <c r="F384" s="234"/>
      <c r="G384" s="242"/>
      <c r="H384" s="257" t="str">
        <f t="shared" si="56"/>
        <v/>
      </c>
      <c r="I384" s="234"/>
      <c r="J384" s="234"/>
      <c r="K384" s="234"/>
      <c r="L384" s="234"/>
      <c r="M384" s="308">
        <f t="shared" si="57"/>
        <v>0</v>
      </c>
      <c r="N384" s="234"/>
      <c r="O384" s="234"/>
      <c r="P384" s="234"/>
      <c r="Q384" s="234"/>
      <c r="R384" s="234"/>
      <c r="S384" s="234"/>
      <c r="T384" s="234"/>
      <c r="U384" s="234"/>
      <c r="V384" s="234"/>
      <c r="W384" s="234"/>
      <c r="X384" s="234"/>
      <c r="Y384" s="234"/>
      <c r="Z384" s="234"/>
      <c r="AA384" s="234"/>
      <c r="AB384" s="234"/>
      <c r="AC384" s="234"/>
      <c r="AD384" s="234"/>
      <c r="AE384" s="234"/>
      <c r="AF384" s="234"/>
      <c r="AG384" s="234"/>
      <c r="AH384" s="234"/>
      <c r="AI384" s="234"/>
      <c r="AJ384" s="234"/>
      <c r="AK384" s="234"/>
      <c r="AL384" s="258" t="str">
        <f t="shared" si="51"/>
        <v>нет</v>
      </c>
      <c r="AM384" s="258" t="str">
        <f t="shared" si="53"/>
        <v>нет</v>
      </c>
      <c r="AN384" s="258">
        <f t="shared" si="58"/>
        <v>0</v>
      </c>
      <c r="AO384" s="258" t="e">
        <f t="shared" si="52"/>
        <v>#VALUE!</v>
      </c>
    </row>
    <row r="385" spans="1:41">
      <c r="A385" s="261" t="e">
        <f t="shared" si="54"/>
        <v>#VALUE!</v>
      </c>
      <c r="B385" s="241">
        <v>382</v>
      </c>
      <c r="C385" s="242"/>
      <c r="D385" s="256" t="str">
        <f t="shared" si="55"/>
        <v/>
      </c>
      <c r="E385" s="234"/>
      <c r="F385" s="234"/>
      <c r="G385" s="242"/>
      <c r="H385" s="257" t="str">
        <f t="shared" si="56"/>
        <v/>
      </c>
      <c r="I385" s="234"/>
      <c r="J385" s="234"/>
      <c r="K385" s="234"/>
      <c r="L385" s="234"/>
      <c r="M385" s="308">
        <f t="shared" si="57"/>
        <v>0</v>
      </c>
      <c r="N385" s="234"/>
      <c r="O385" s="234"/>
      <c r="P385" s="234"/>
      <c r="Q385" s="234"/>
      <c r="R385" s="234"/>
      <c r="S385" s="234"/>
      <c r="T385" s="234"/>
      <c r="U385" s="234"/>
      <c r="V385" s="234"/>
      <c r="W385" s="234"/>
      <c r="X385" s="234"/>
      <c r="Y385" s="234"/>
      <c r="Z385" s="234"/>
      <c r="AA385" s="234"/>
      <c r="AB385" s="234"/>
      <c r="AC385" s="234"/>
      <c r="AD385" s="234"/>
      <c r="AE385" s="234"/>
      <c r="AF385" s="234"/>
      <c r="AG385" s="234"/>
      <c r="AH385" s="234"/>
      <c r="AI385" s="234"/>
      <c r="AJ385" s="234"/>
      <c r="AK385" s="234"/>
      <c r="AL385" s="258" t="str">
        <f t="shared" si="51"/>
        <v>нет</v>
      </c>
      <c r="AM385" s="258" t="str">
        <f t="shared" si="53"/>
        <v>нет</v>
      </c>
      <c r="AN385" s="258">
        <f t="shared" si="58"/>
        <v>0</v>
      </c>
      <c r="AO385" s="258" t="e">
        <f t="shared" si="52"/>
        <v>#VALUE!</v>
      </c>
    </row>
    <row r="386" spans="1:41">
      <c r="A386" s="261" t="e">
        <f t="shared" si="54"/>
        <v>#VALUE!</v>
      </c>
      <c r="B386" s="241">
        <v>383</v>
      </c>
      <c r="C386" s="242"/>
      <c r="D386" s="256" t="str">
        <f t="shared" si="55"/>
        <v/>
      </c>
      <c r="E386" s="234"/>
      <c r="F386" s="234"/>
      <c r="G386" s="242"/>
      <c r="H386" s="257" t="str">
        <f t="shared" si="56"/>
        <v/>
      </c>
      <c r="I386" s="234"/>
      <c r="J386" s="234"/>
      <c r="K386" s="234"/>
      <c r="L386" s="234"/>
      <c r="M386" s="308">
        <f t="shared" si="57"/>
        <v>0</v>
      </c>
      <c r="N386" s="234"/>
      <c r="O386" s="234"/>
      <c r="P386" s="234"/>
      <c r="Q386" s="234"/>
      <c r="R386" s="234"/>
      <c r="S386" s="234"/>
      <c r="T386" s="234"/>
      <c r="U386" s="234"/>
      <c r="V386" s="234"/>
      <c r="W386" s="234"/>
      <c r="X386" s="234"/>
      <c r="Y386" s="234"/>
      <c r="Z386" s="234"/>
      <c r="AA386" s="234"/>
      <c r="AB386" s="234"/>
      <c r="AC386" s="234"/>
      <c r="AD386" s="234"/>
      <c r="AE386" s="234"/>
      <c r="AF386" s="234"/>
      <c r="AG386" s="234"/>
      <c r="AH386" s="234"/>
      <c r="AI386" s="234"/>
      <c r="AJ386" s="234"/>
      <c r="AK386" s="234"/>
      <c r="AL386" s="258" t="str">
        <f t="shared" si="51"/>
        <v>нет</v>
      </c>
      <c r="AM386" s="258" t="str">
        <f t="shared" si="53"/>
        <v>нет</v>
      </c>
      <c r="AN386" s="258">
        <f t="shared" si="58"/>
        <v>0</v>
      </c>
      <c r="AO386" s="258" t="e">
        <f t="shared" si="52"/>
        <v>#VALUE!</v>
      </c>
    </row>
    <row r="387" spans="1:41">
      <c r="A387" s="261" t="e">
        <f t="shared" si="54"/>
        <v>#VALUE!</v>
      </c>
      <c r="B387" s="241">
        <v>384</v>
      </c>
      <c r="C387" s="242"/>
      <c r="D387" s="256" t="str">
        <f t="shared" si="55"/>
        <v/>
      </c>
      <c r="E387" s="234"/>
      <c r="F387" s="234"/>
      <c r="G387" s="242"/>
      <c r="H387" s="257" t="str">
        <f t="shared" si="56"/>
        <v/>
      </c>
      <c r="I387" s="234"/>
      <c r="J387" s="234"/>
      <c r="K387" s="234"/>
      <c r="L387" s="234"/>
      <c r="M387" s="308">
        <f t="shared" si="57"/>
        <v>0</v>
      </c>
      <c r="N387" s="234"/>
      <c r="O387" s="234"/>
      <c r="P387" s="234"/>
      <c r="Q387" s="234"/>
      <c r="R387" s="234"/>
      <c r="S387" s="234"/>
      <c r="T387" s="234"/>
      <c r="U387" s="234"/>
      <c r="V387" s="234"/>
      <c r="W387" s="234"/>
      <c r="X387" s="234"/>
      <c r="Y387" s="234"/>
      <c r="Z387" s="234"/>
      <c r="AA387" s="234"/>
      <c r="AB387" s="234"/>
      <c r="AC387" s="234"/>
      <c r="AD387" s="234"/>
      <c r="AE387" s="234"/>
      <c r="AF387" s="234"/>
      <c r="AG387" s="234"/>
      <c r="AH387" s="234"/>
      <c r="AI387" s="234"/>
      <c r="AJ387" s="234"/>
      <c r="AK387" s="234"/>
      <c r="AL387" s="258" t="str">
        <f t="shared" si="51"/>
        <v>нет</v>
      </c>
      <c r="AM387" s="258" t="str">
        <f t="shared" si="53"/>
        <v>нет</v>
      </c>
      <c r="AN387" s="258">
        <f t="shared" si="58"/>
        <v>0</v>
      </c>
      <c r="AO387" s="258" t="e">
        <f t="shared" si="52"/>
        <v>#VALUE!</v>
      </c>
    </row>
    <row r="388" spans="1:41">
      <c r="A388" s="261" t="e">
        <f t="shared" si="54"/>
        <v>#VALUE!</v>
      </c>
      <c r="B388" s="241">
        <v>385</v>
      </c>
      <c r="C388" s="242"/>
      <c r="D388" s="256" t="str">
        <f t="shared" si="55"/>
        <v/>
      </c>
      <c r="E388" s="234"/>
      <c r="F388" s="234"/>
      <c r="G388" s="242"/>
      <c r="H388" s="257" t="str">
        <f t="shared" si="56"/>
        <v/>
      </c>
      <c r="I388" s="234"/>
      <c r="J388" s="234"/>
      <c r="K388" s="234"/>
      <c r="L388" s="234"/>
      <c r="M388" s="308">
        <f t="shared" si="57"/>
        <v>0</v>
      </c>
      <c r="N388" s="234"/>
      <c r="O388" s="234"/>
      <c r="P388" s="234"/>
      <c r="Q388" s="234"/>
      <c r="R388" s="234"/>
      <c r="S388" s="234"/>
      <c r="T388" s="234"/>
      <c r="U388" s="234"/>
      <c r="V388" s="234"/>
      <c r="W388" s="234"/>
      <c r="X388" s="234"/>
      <c r="Y388" s="234"/>
      <c r="Z388" s="234"/>
      <c r="AA388" s="234"/>
      <c r="AB388" s="234"/>
      <c r="AC388" s="234"/>
      <c r="AD388" s="234"/>
      <c r="AE388" s="234"/>
      <c r="AF388" s="234"/>
      <c r="AG388" s="234"/>
      <c r="AH388" s="234"/>
      <c r="AI388" s="234"/>
      <c r="AJ388" s="234"/>
      <c r="AK388" s="234"/>
      <c r="AL388" s="258" t="str">
        <f t="shared" si="51"/>
        <v>нет</v>
      </c>
      <c r="AM388" s="258" t="str">
        <f t="shared" si="53"/>
        <v>нет</v>
      </c>
      <c r="AN388" s="258">
        <f t="shared" si="58"/>
        <v>0</v>
      </c>
      <c r="AO388" s="258" t="e">
        <f t="shared" si="52"/>
        <v>#VALUE!</v>
      </c>
    </row>
    <row r="389" spans="1:41">
      <c r="A389" s="261" t="e">
        <f t="shared" si="54"/>
        <v>#VALUE!</v>
      </c>
      <c r="B389" s="241">
        <v>386</v>
      </c>
      <c r="C389" s="242"/>
      <c r="D389" s="256" t="str">
        <f t="shared" si="55"/>
        <v/>
      </c>
      <c r="E389" s="234"/>
      <c r="F389" s="234"/>
      <c r="G389" s="242"/>
      <c r="H389" s="257" t="str">
        <f t="shared" si="56"/>
        <v/>
      </c>
      <c r="I389" s="234"/>
      <c r="J389" s="234"/>
      <c r="K389" s="234"/>
      <c r="L389" s="234"/>
      <c r="M389" s="308">
        <f t="shared" si="57"/>
        <v>0</v>
      </c>
      <c r="N389" s="234"/>
      <c r="O389" s="234"/>
      <c r="P389" s="234"/>
      <c r="Q389" s="234"/>
      <c r="R389" s="234"/>
      <c r="S389" s="234"/>
      <c r="T389" s="234"/>
      <c r="U389" s="234"/>
      <c r="V389" s="234"/>
      <c r="W389" s="234"/>
      <c r="X389" s="234"/>
      <c r="Y389" s="234"/>
      <c r="Z389" s="234"/>
      <c r="AA389" s="234"/>
      <c r="AB389" s="234"/>
      <c r="AC389" s="234"/>
      <c r="AD389" s="234"/>
      <c r="AE389" s="234"/>
      <c r="AF389" s="234"/>
      <c r="AG389" s="234"/>
      <c r="AH389" s="234"/>
      <c r="AI389" s="234"/>
      <c r="AJ389" s="234"/>
      <c r="AK389" s="234"/>
      <c r="AL389" s="258" t="str">
        <f t="shared" ref="AL389:AL452" si="59">IF($I389&lt;5,"нет",IF($I389&gt;9,"нет","да"))</f>
        <v>нет</v>
      </c>
      <c r="AM389" s="258" t="str">
        <f t="shared" si="53"/>
        <v>нет</v>
      </c>
      <c r="AN389" s="258">
        <f t="shared" si="58"/>
        <v>0</v>
      </c>
      <c r="AO389" s="258" t="e">
        <f t="shared" ref="AO389:AO452" si="60">IF(LEN(G389)=5,LEFT(G389,1)+100,LEFT(G389,2)+100)</f>
        <v>#VALUE!</v>
      </c>
    </row>
    <row r="390" spans="1:41">
      <c r="A390" s="261" t="e">
        <f t="shared" si="54"/>
        <v>#VALUE!</v>
      </c>
      <c r="B390" s="241">
        <v>387</v>
      </c>
      <c r="C390" s="242"/>
      <c r="D390" s="256" t="str">
        <f t="shared" si="55"/>
        <v/>
      </c>
      <c r="E390" s="234"/>
      <c r="F390" s="234"/>
      <c r="G390" s="242"/>
      <c r="H390" s="257" t="str">
        <f t="shared" si="56"/>
        <v/>
      </c>
      <c r="I390" s="234"/>
      <c r="J390" s="234"/>
      <c r="K390" s="234"/>
      <c r="L390" s="234"/>
      <c r="M390" s="308">
        <f t="shared" si="57"/>
        <v>0</v>
      </c>
      <c r="N390" s="234"/>
      <c r="O390" s="234"/>
      <c r="P390" s="234"/>
      <c r="Q390" s="234"/>
      <c r="R390" s="234"/>
      <c r="S390" s="234"/>
      <c r="T390" s="234"/>
      <c r="U390" s="234"/>
      <c r="V390" s="234"/>
      <c r="W390" s="234"/>
      <c r="X390" s="234"/>
      <c r="Y390" s="234"/>
      <c r="Z390" s="234"/>
      <c r="AA390" s="234"/>
      <c r="AB390" s="234"/>
      <c r="AC390" s="234"/>
      <c r="AD390" s="234"/>
      <c r="AE390" s="234"/>
      <c r="AF390" s="234"/>
      <c r="AG390" s="234"/>
      <c r="AH390" s="234"/>
      <c r="AI390" s="234"/>
      <c r="AJ390" s="234"/>
      <c r="AK390" s="234"/>
      <c r="AL390" s="258" t="str">
        <f t="shared" si="59"/>
        <v>нет</v>
      </c>
      <c r="AM390" s="258" t="str">
        <f t="shared" ref="AM390:AM453" si="61">IF($I390&lt;=9,"нет","да")</f>
        <v>нет</v>
      </c>
      <c r="AN390" s="258">
        <f t="shared" si="58"/>
        <v>0</v>
      </c>
      <c r="AO390" s="258" t="e">
        <f t="shared" si="60"/>
        <v>#VALUE!</v>
      </c>
    </row>
    <row r="391" spans="1:41">
      <c r="A391" s="261" t="e">
        <f t="shared" si="54"/>
        <v>#VALUE!</v>
      </c>
      <c r="B391" s="241">
        <v>388</v>
      </c>
      <c r="C391" s="242"/>
      <c r="D391" s="256" t="str">
        <f t="shared" si="55"/>
        <v/>
      </c>
      <c r="E391" s="234"/>
      <c r="F391" s="234"/>
      <c r="G391" s="242"/>
      <c r="H391" s="257" t="str">
        <f t="shared" si="56"/>
        <v/>
      </c>
      <c r="I391" s="234"/>
      <c r="J391" s="234"/>
      <c r="K391" s="234"/>
      <c r="L391" s="234"/>
      <c r="M391" s="308">
        <f t="shared" si="57"/>
        <v>0</v>
      </c>
      <c r="N391" s="234"/>
      <c r="O391" s="234"/>
      <c r="P391" s="234"/>
      <c r="Q391" s="234"/>
      <c r="R391" s="234"/>
      <c r="S391" s="234"/>
      <c r="T391" s="234"/>
      <c r="U391" s="234"/>
      <c r="V391" s="234"/>
      <c r="W391" s="234"/>
      <c r="X391" s="234"/>
      <c r="Y391" s="234"/>
      <c r="Z391" s="234"/>
      <c r="AA391" s="234"/>
      <c r="AB391" s="234"/>
      <c r="AC391" s="234"/>
      <c r="AD391" s="234"/>
      <c r="AE391" s="234"/>
      <c r="AF391" s="234"/>
      <c r="AG391" s="234"/>
      <c r="AH391" s="234"/>
      <c r="AI391" s="234"/>
      <c r="AJ391" s="234"/>
      <c r="AK391" s="234"/>
      <c r="AL391" s="258" t="str">
        <f t="shared" si="59"/>
        <v>нет</v>
      </c>
      <c r="AM391" s="258" t="str">
        <f t="shared" si="61"/>
        <v>нет</v>
      </c>
      <c r="AN391" s="258">
        <f t="shared" si="58"/>
        <v>0</v>
      </c>
      <c r="AO391" s="258" t="e">
        <f t="shared" si="60"/>
        <v>#VALUE!</v>
      </c>
    </row>
    <row r="392" spans="1:41">
      <c r="A392" s="261" t="e">
        <f t="shared" ref="A392:A455" si="62">IF($AO392=$C392, "Код_ОО+МСУ_верно", "Требуется проверка кода ОО или МСУ, кроме 101, 102,103")</f>
        <v>#VALUE!</v>
      </c>
      <c r="B392" s="241">
        <v>389</v>
      </c>
      <c r="C392" s="242"/>
      <c r="D392" s="256" t="str">
        <f t="shared" si="55"/>
        <v/>
      </c>
      <c r="E392" s="234"/>
      <c r="F392" s="234"/>
      <c r="G392" s="242"/>
      <c r="H392" s="257" t="str">
        <f t="shared" si="56"/>
        <v/>
      </c>
      <c r="I392" s="234"/>
      <c r="J392" s="234"/>
      <c r="K392" s="234"/>
      <c r="L392" s="234"/>
      <c r="M392" s="308">
        <f t="shared" si="57"/>
        <v>0</v>
      </c>
      <c r="N392" s="234"/>
      <c r="O392" s="234"/>
      <c r="P392" s="234"/>
      <c r="Q392" s="234"/>
      <c r="R392" s="234"/>
      <c r="S392" s="234"/>
      <c r="T392" s="234"/>
      <c r="U392" s="234"/>
      <c r="V392" s="234"/>
      <c r="W392" s="234"/>
      <c r="X392" s="234"/>
      <c r="Y392" s="234"/>
      <c r="Z392" s="234"/>
      <c r="AA392" s="234"/>
      <c r="AB392" s="234"/>
      <c r="AC392" s="234"/>
      <c r="AD392" s="234"/>
      <c r="AE392" s="234"/>
      <c r="AF392" s="234"/>
      <c r="AG392" s="234"/>
      <c r="AH392" s="234"/>
      <c r="AI392" s="234"/>
      <c r="AJ392" s="234"/>
      <c r="AK392" s="234"/>
      <c r="AL392" s="258" t="str">
        <f t="shared" si="59"/>
        <v>нет</v>
      </c>
      <c r="AM392" s="258" t="str">
        <f t="shared" si="61"/>
        <v>нет</v>
      </c>
      <c r="AN392" s="258">
        <f t="shared" si="58"/>
        <v>0</v>
      </c>
      <c r="AO392" s="258" t="e">
        <f t="shared" si="60"/>
        <v>#VALUE!</v>
      </c>
    </row>
    <row r="393" spans="1:41">
      <c r="A393" s="261" t="e">
        <f t="shared" si="62"/>
        <v>#VALUE!</v>
      </c>
      <c r="B393" s="241">
        <v>390</v>
      </c>
      <c r="C393" s="242"/>
      <c r="D393" s="256" t="str">
        <f t="shared" si="55"/>
        <v/>
      </c>
      <c r="E393" s="234"/>
      <c r="F393" s="234"/>
      <c r="G393" s="242"/>
      <c r="H393" s="257" t="str">
        <f t="shared" si="56"/>
        <v/>
      </c>
      <c r="I393" s="234"/>
      <c r="J393" s="234"/>
      <c r="K393" s="234"/>
      <c r="L393" s="234"/>
      <c r="M393" s="308">
        <f t="shared" si="57"/>
        <v>0</v>
      </c>
      <c r="N393" s="234"/>
      <c r="O393" s="234"/>
      <c r="P393" s="234"/>
      <c r="Q393" s="234"/>
      <c r="R393" s="234"/>
      <c r="S393" s="234"/>
      <c r="T393" s="234"/>
      <c r="U393" s="234"/>
      <c r="V393" s="234"/>
      <c r="W393" s="234"/>
      <c r="X393" s="234"/>
      <c r="Y393" s="234"/>
      <c r="Z393" s="234"/>
      <c r="AA393" s="234"/>
      <c r="AB393" s="234"/>
      <c r="AC393" s="234"/>
      <c r="AD393" s="234"/>
      <c r="AE393" s="234"/>
      <c r="AF393" s="234"/>
      <c r="AG393" s="234"/>
      <c r="AH393" s="234"/>
      <c r="AI393" s="234"/>
      <c r="AJ393" s="234"/>
      <c r="AK393" s="234"/>
      <c r="AL393" s="258" t="str">
        <f t="shared" si="59"/>
        <v>нет</v>
      </c>
      <c r="AM393" s="258" t="str">
        <f t="shared" si="61"/>
        <v>нет</v>
      </c>
      <c r="AN393" s="258">
        <f t="shared" si="58"/>
        <v>0</v>
      </c>
      <c r="AO393" s="258" t="e">
        <f t="shared" si="60"/>
        <v>#VALUE!</v>
      </c>
    </row>
    <row r="394" spans="1:41">
      <c r="A394" s="261" t="e">
        <f t="shared" si="62"/>
        <v>#VALUE!</v>
      </c>
      <c r="B394" s="241">
        <v>391</v>
      </c>
      <c r="C394" s="242"/>
      <c r="D394" s="256" t="str">
        <f t="shared" si="55"/>
        <v/>
      </c>
      <c r="E394" s="234"/>
      <c r="F394" s="234"/>
      <c r="G394" s="242"/>
      <c r="H394" s="257" t="str">
        <f t="shared" si="56"/>
        <v/>
      </c>
      <c r="I394" s="234"/>
      <c r="J394" s="234"/>
      <c r="K394" s="234"/>
      <c r="L394" s="234"/>
      <c r="M394" s="308">
        <f t="shared" si="57"/>
        <v>0</v>
      </c>
      <c r="N394" s="234"/>
      <c r="O394" s="234"/>
      <c r="P394" s="234"/>
      <c r="Q394" s="234"/>
      <c r="R394" s="234"/>
      <c r="S394" s="234"/>
      <c r="T394" s="234"/>
      <c r="U394" s="234"/>
      <c r="V394" s="234"/>
      <c r="W394" s="234"/>
      <c r="X394" s="234"/>
      <c r="Y394" s="234"/>
      <c r="Z394" s="234"/>
      <c r="AA394" s="234"/>
      <c r="AB394" s="234"/>
      <c r="AC394" s="234"/>
      <c r="AD394" s="234"/>
      <c r="AE394" s="234"/>
      <c r="AF394" s="234"/>
      <c r="AG394" s="234"/>
      <c r="AH394" s="234"/>
      <c r="AI394" s="234"/>
      <c r="AJ394" s="234"/>
      <c r="AK394" s="234"/>
      <c r="AL394" s="258" t="str">
        <f t="shared" si="59"/>
        <v>нет</v>
      </c>
      <c r="AM394" s="258" t="str">
        <f t="shared" si="61"/>
        <v>нет</v>
      </c>
      <c r="AN394" s="258">
        <f t="shared" si="58"/>
        <v>0</v>
      </c>
      <c r="AO394" s="258" t="e">
        <f t="shared" si="60"/>
        <v>#VALUE!</v>
      </c>
    </row>
    <row r="395" spans="1:41">
      <c r="A395" s="261" t="e">
        <f t="shared" si="62"/>
        <v>#VALUE!</v>
      </c>
      <c r="B395" s="241">
        <v>392</v>
      </c>
      <c r="C395" s="242"/>
      <c r="D395" s="256" t="str">
        <f t="shared" si="55"/>
        <v/>
      </c>
      <c r="E395" s="234"/>
      <c r="F395" s="234"/>
      <c r="G395" s="242"/>
      <c r="H395" s="257" t="str">
        <f t="shared" si="56"/>
        <v/>
      </c>
      <c r="I395" s="234"/>
      <c r="J395" s="234"/>
      <c r="K395" s="234"/>
      <c r="L395" s="234"/>
      <c r="M395" s="308">
        <f t="shared" si="57"/>
        <v>0</v>
      </c>
      <c r="N395" s="234"/>
      <c r="O395" s="234"/>
      <c r="P395" s="234"/>
      <c r="Q395" s="234"/>
      <c r="R395" s="234"/>
      <c r="S395" s="234"/>
      <c r="T395" s="234"/>
      <c r="U395" s="234"/>
      <c r="V395" s="234"/>
      <c r="W395" s="234"/>
      <c r="X395" s="234"/>
      <c r="Y395" s="234"/>
      <c r="Z395" s="234"/>
      <c r="AA395" s="234"/>
      <c r="AB395" s="234"/>
      <c r="AC395" s="234"/>
      <c r="AD395" s="234"/>
      <c r="AE395" s="234"/>
      <c r="AF395" s="234"/>
      <c r="AG395" s="234"/>
      <c r="AH395" s="234"/>
      <c r="AI395" s="234"/>
      <c r="AJ395" s="234"/>
      <c r="AK395" s="234"/>
      <c r="AL395" s="258" t="str">
        <f t="shared" si="59"/>
        <v>нет</v>
      </c>
      <c r="AM395" s="258" t="str">
        <f t="shared" si="61"/>
        <v>нет</v>
      </c>
      <c r="AN395" s="258">
        <f t="shared" si="58"/>
        <v>0</v>
      </c>
      <c r="AO395" s="258" t="e">
        <f t="shared" si="60"/>
        <v>#VALUE!</v>
      </c>
    </row>
    <row r="396" spans="1:41">
      <c r="A396" s="261" t="e">
        <f t="shared" si="62"/>
        <v>#VALUE!</v>
      </c>
      <c r="B396" s="241">
        <v>393</v>
      </c>
      <c r="C396" s="242"/>
      <c r="D396" s="256" t="str">
        <f t="shared" si="55"/>
        <v/>
      </c>
      <c r="E396" s="234"/>
      <c r="F396" s="234"/>
      <c r="G396" s="242"/>
      <c r="H396" s="257" t="str">
        <f t="shared" si="56"/>
        <v/>
      </c>
      <c r="I396" s="234"/>
      <c r="J396" s="234"/>
      <c r="K396" s="234"/>
      <c r="L396" s="234"/>
      <c r="M396" s="308">
        <f t="shared" si="57"/>
        <v>0</v>
      </c>
      <c r="N396" s="234"/>
      <c r="O396" s="234"/>
      <c r="P396" s="234"/>
      <c r="Q396" s="234"/>
      <c r="R396" s="234"/>
      <c r="S396" s="234"/>
      <c r="T396" s="234"/>
      <c r="U396" s="234"/>
      <c r="V396" s="234"/>
      <c r="W396" s="234"/>
      <c r="X396" s="234"/>
      <c r="Y396" s="234"/>
      <c r="Z396" s="234"/>
      <c r="AA396" s="234"/>
      <c r="AB396" s="234"/>
      <c r="AC396" s="234"/>
      <c r="AD396" s="234"/>
      <c r="AE396" s="234"/>
      <c r="AF396" s="234"/>
      <c r="AG396" s="234"/>
      <c r="AH396" s="234"/>
      <c r="AI396" s="234"/>
      <c r="AJ396" s="234"/>
      <c r="AK396" s="234"/>
      <c r="AL396" s="258" t="str">
        <f t="shared" si="59"/>
        <v>нет</v>
      </c>
      <c r="AM396" s="258" t="str">
        <f t="shared" si="61"/>
        <v>нет</v>
      </c>
      <c r="AN396" s="258">
        <f t="shared" si="58"/>
        <v>0</v>
      </c>
      <c r="AO396" s="258" t="e">
        <f t="shared" si="60"/>
        <v>#VALUE!</v>
      </c>
    </row>
    <row r="397" spans="1:41">
      <c r="A397" s="261" t="e">
        <f t="shared" si="62"/>
        <v>#VALUE!</v>
      </c>
      <c r="B397" s="241">
        <v>394</v>
      </c>
      <c r="C397" s="242"/>
      <c r="D397" s="256" t="str">
        <f t="shared" si="55"/>
        <v/>
      </c>
      <c r="E397" s="234"/>
      <c r="F397" s="234"/>
      <c r="G397" s="242"/>
      <c r="H397" s="257" t="str">
        <f t="shared" si="56"/>
        <v/>
      </c>
      <c r="I397" s="234"/>
      <c r="J397" s="234"/>
      <c r="K397" s="234"/>
      <c r="L397" s="234"/>
      <c r="M397" s="308">
        <f t="shared" si="57"/>
        <v>0</v>
      </c>
      <c r="N397" s="234"/>
      <c r="O397" s="234"/>
      <c r="P397" s="234"/>
      <c r="Q397" s="234"/>
      <c r="R397" s="234"/>
      <c r="S397" s="234"/>
      <c r="T397" s="234"/>
      <c r="U397" s="234"/>
      <c r="V397" s="234"/>
      <c r="W397" s="234"/>
      <c r="X397" s="234"/>
      <c r="Y397" s="234"/>
      <c r="Z397" s="234"/>
      <c r="AA397" s="234"/>
      <c r="AB397" s="234"/>
      <c r="AC397" s="234"/>
      <c r="AD397" s="234"/>
      <c r="AE397" s="234"/>
      <c r="AF397" s="234"/>
      <c r="AG397" s="234"/>
      <c r="AH397" s="234"/>
      <c r="AI397" s="234"/>
      <c r="AJ397" s="234"/>
      <c r="AK397" s="234"/>
      <c r="AL397" s="258" t="str">
        <f t="shared" si="59"/>
        <v>нет</v>
      </c>
      <c r="AM397" s="258" t="str">
        <f t="shared" si="61"/>
        <v>нет</v>
      </c>
      <c r="AN397" s="258">
        <f t="shared" si="58"/>
        <v>0</v>
      </c>
      <c r="AO397" s="258" t="e">
        <f t="shared" si="60"/>
        <v>#VALUE!</v>
      </c>
    </row>
    <row r="398" spans="1:41">
      <c r="A398" s="261" t="e">
        <f t="shared" si="62"/>
        <v>#VALUE!</v>
      </c>
      <c r="B398" s="241">
        <v>395</v>
      </c>
      <c r="C398" s="242"/>
      <c r="D398" s="256" t="str">
        <f t="shared" si="55"/>
        <v/>
      </c>
      <c r="E398" s="234"/>
      <c r="F398" s="234"/>
      <c r="G398" s="242"/>
      <c r="H398" s="257" t="str">
        <f t="shared" si="56"/>
        <v/>
      </c>
      <c r="I398" s="234"/>
      <c r="J398" s="234"/>
      <c r="K398" s="234"/>
      <c r="L398" s="234"/>
      <c r="M398" s="308">
        <f t="shared" si="57"/>
        <v>0</v>
      </c>
      <c r="N398" s="234"/>
      <c r="O398" s="234"/>
      <c r="P398" s="234"/>
      <c r="Q398" s="234"/>
      <c r="R398" s="234"/>
      <c r="S398" s="234"/>
      <c r="T398" s="234"/>
      <c r="U398" s="234"/>
      <c r="V398" s="234"/>
      <c r="W398" s="234"/>
      <c r="X398" s="234"/>
      <c r="Y398" s="234"/>
      <c r="Z398" s="234"/>
      <c r="AA398" s="234"/>
      <c r="AB398" s="234"/>
      <c r="AC398" s="234"/>
      <c r="AD398" s="234"/>
      <c r="AE398" s="234"/>
      <c r="AF398" s="234"/>
      <c r="AG398" s="234"/>
      <c r="AH398" s="234"/>
      <c r="AI398" s="234"/>
      <c r="AJ398" s="234"/>
      <c r="AK398" s="234"/>
      <c r="AL398" s="258" t="str">
        <f t="shared" si="59"/>
        <v>нет</v>
      </c>
      <c r="AM398" s="258" t="str">
        <f t="shared" si="61"/>
        <v>нет</v>
      </c>
      <c r="AN398" s="258">
        <f t="shared" si="58"/>
        <v>0</v>
      </c>
      <c r="AO398" s="258" t="e">
        <f t="shared" si="60"/>
        <v>#VALUE!</v>
      </c>
    </row>
    <row r="399" spans="1:41">
      <c r="A399" s="261" t="e">
        <f t="shared" si="62"/>
        <v>#VALUE!</v>
      </c>
      <c r="B399" s="241">
        <v>396</v>
      </c>
      <c r="C399" s="242"/>
      <c r="D399" s="256" t="str">
        <f t="shared" si="55"/>
        <v/>
      </c>
      <c r="E399" s="234"/>
      <c r="F399" s="234"/>
      <c r="G399" s="242"/>
      <c r="H399" s="257" t="str">
        <f t="shared" si="56"/>
        <v/>
      </c>
      <c r="I399" s="234"/>
      <c r="J399" s="234"/>
      <c r="K399" s="234"/>
      <c r="L399" s="234"/>
      <c r="M399" s="308">
        <f t="shared" si="57"/>
        <v>0</v>
      </c>
      <c r="N399" s="234"/>
      <c r="O399" s="234"/>
      <c r="P399" s="234"/>
      <c r="Q399" s="234"/>
      <c r="R399" s="234"/>
      <c r="S399" s="234"/>
      <c r="T399" s="234"/>
      <c r="U399" s="234"/>
      <c r="V399" s="234"/>
      <c r="W399" s="234"/>
      <c r="X399" s="234"/>
      <c r="Y399" s="234"/>
      <c r="Z399" s="234"/>
      <c r="AA399" s="234"/>
      <c r="AB399" s="234"/>
      <c r="AC399" s="234"/>
      <c r="AD399" s="234"/>
      <c r="AE399" s="234"/>
      <c r="AF399" s="234"/>
      <c r="AG399" s="234"/>
      <c r="AH399" s="234"/>
      <c r="AI399" s="234"/>
      <c r="AJ399" s="234"/>
      <c r="AK399" s="234"/>
      <c r="AL399" s="258" t="str">
        <f t="shared" si="59"/>
        <v>нет</v>
      </c>
      <c r="AM399" s="258" t="str">
        <f t="shared" si="61"/>
        <v>нет</v>
      </c>
      <c r="AN399" s="258">
        <f t="shared" si="58"/>
        <v>0</v>
      </c>
      <c r="AO399" s="258" t="e">
        <f t="shared" si="60"/>
        <v>#VALUE!</v>
      </c>
    </row>
    <row r="400" spans="1:41">
      <c r="A400" s="261" t="e">
        <f t="shared" si="62"/>
        <v>#VALUE!</v>
      </c>
      <c r="B400" s="241">
        <v>397</v>
      </c>
      <c r="C400" s="242"/>
      <c r="D400" s="256" t="str">
        <f t="shared" si="55"/>
        <v/>
      </c>
      <c r="E400" s="234"/>
      <c r="F400" s="234"/>
      <c r="G400" s="242"/>
      <c r="H400" s="257" t="str">
        <f t="shared" si="56"/>
        <v/>
      </c>
      <c r="I400" s="234"/>
      <c r="J400" s="234"/>
      <c r="K400" s="234"/>
      <c r="L400" s="234"/>
      <c r="M400" s="308">
        <f t="shared" si="57"/>
        <v>0</v>
      </c>
      <c r="N400" s="234"/>
      <c r="O400" s="234"/>
      <c r="P400" s="234"/>
      <c r="Q400" s="234"/>
      <c r="R400" s="234"/>
      <c r="S400" s="234"/>
      <c r="T400" s="234"/>
      <c r="U400" s="234"/>
      <c r="V400" s="234"/>
      <c r="W400" s="234"/>
      <c r="X400" s="234"/>
      <c r="Y400" s="234"/>
      <c r="Z400" s="234"/>
      <c r="AA400" s="234"/>
      <c r="AB400" s="234"/>
      <c r="AC400" s="234"/>
      <c r="AD400" s="234"/>
      <c r="AE400" s="234"/>
      <c r="AF400" s="234"/>
      <c r="AG400" s="234"/>
      <c r="AH400" s="234"/>
      <c r="AI400" s="234"/>
      <c r="AJ400" s="234"/>
      <c r="AK400" s="234"/>
      <c r="AL400" s="258" t="str">
        <f t="shared" si="59"/>
        <v>нет</v>
      </c>
      <c r="AM400" s="258" t="str">
        <f t="shared" si="61"/>
        <v>нет</v>
      </c>
      <c r="AN400" s="258">
        <f t="shared" si="58"/>
        <v>0</v>
      </c>
      <c r="AO400" s="258" t="e">
        <f t="shared" si="60"/>
        <v>#VALUE!</v>
      </c>
    </row>
    <row r="401" spans="1:41">
      <c r="A401" s="261" t="e">
        <f t="shared" si="62"/>
        <v>#VALUE!</v>
      </c>
      <c r="B401" s="241">
        <v>398</v>
      </c>
      <c r="C401" s="242"/>
      <c r="D401" s="256" t="str">
        <f t="shared" si="55"/>
        <v/>
      </c>
      <c r="E401" s="234"/>
      <c r="F401" s="234"/>
      <c r="G401" s="242"/>
      <c r="H401" s="257" t="str">
        <f t="shared" si="56"/>
        <v/>
      </c>
      <c r="I401" s="234"/>
      <c r="J401" s="234"/>
      <c r="K401" s="234"/>
      <c r="L401" s="234"/>
      <c r="M401" s="308">
        <f t="shared" si="57"/>
        <v>0</v>
      </c>
      <c r="N401" s="234"/>
      <c r="O401" s="234"/>
      <c r="P401" s="234"/>
      <c r="Q401" s="234"/>
      <c r="R401" s="234"/>
      <c r="S401" s="234"/>
      <c r="T401" s="234"/>
      <c r="U401" s="234"/>
      <c r="V401" s="234"/>
      <c r="W401" s="234"/>
      <c r="X401" s="234"/>
      <c r="Y401" s="234"/>
      <c r="Z401" s="234"/>
      <c r="AA401" s="234"/>
      <c r="AB401" s="234"/>
      <c r="AC401" s="234"/>
      <c r="AD401" s="234"/>
      <c r="AE401" s="234"/>
      <c r="AF401" s="234"/>
      <c r="AG401" s="234"/>
      <c r="AH401" s="234"/>
      <c r="AI401" s="234"/>
      <c r="AJ401" s="234"/>
      <c r="AK401" s="234"/>
      <c r="AL401" s="258" t="str">
        <f t="shared" si="59"/>
        <v>нет</v>
      </c>
      <c r="AM401" s="258" t="str">
        <f t="shared" si="61"/>
        <v>нет</v>
      </c>
      <c r="AN401" s="258">
        <f t="shared" si="58"/>
        <v>0</v>
      </c>
      <c r="AO401" s="258" t="e">
        <f t="shared" si="60"/>
        <v>#VALUE!</v>
      </c>
    </row>
    <row r="402" spans="1:41">
      <c r="A402" s="261" t="e">
        <f t="shared" si="62"/>
        <v>#VALUE!</v>
      </c>
      <c r="B402" s="241">
        <v>399</v>
      </c>
      <c r="C402" s="242"/>
      <c r="D402" s="256" t="str">
        <f t="shared" si="55"/>
        <v/>
      </c>
      <c r="E402" s="234"/>
      <c r="F402" s="234"/>
      <c r="G402" s="242"/>
      <c r="H402" s="257" t="str">
        <f t="shared" si="56"/>
        <v/>
      </c>
      <c r="I402" s="234"/>
      <c r="J402" s="234"/>
      <c r="K402" s="234"/>
      <c r="L402" s="234"/>
      <c r="M402" s="308">
        <f t="shared" si="57"/>
        <v>0</v>
      </c>
      <c r="N402" s="234"/>
      <c r="O402" s="234"/>
      <c r="P402" s="234"/>
      <c r="Q402" s="234"/>
      <c r="R402" s="234"/>
      <c r="S402" s="234"/>
      <c r="T402" s="234"/>
      <c r="U402" s="234"/>
      <c r="V402" s="234"/>
      <c r="W402" s="234"/>
      <c r="X402" s="234"/>
      <c r="Y402" s="234"/>
      <c r="Z402" s="234"/>
      <c r="AA402" s="234"/>
      <c r="AB402" s="234"/>
      <c r="AC402" s="234"/>
      <c r="AD402" s="234"/>
      <c r="AE402" s="234"/>
      <c r="AF402" s="234"/>
      <c r="AG402" s="234"/>
      <c r="AH402" s="234"/>
      <c r="AI402" s="234"/>
      <c r="AJ402" s="234"/>
      <c r="AK402" s="234"/>
      <c r="AL402" s="258" t="str">
        <f t="shared" si="59"/>
        <v>нет</v>
      </c>
      <c r="AM402" s="258" t="str">
        <f t="shared" si="61"/>
        <v>нет</v>
      </c>
      <c r="AN402" s="258">
        <f t="shared" si="58"/>
        <v>0</v>
      </c>
      <c r="AO402" s="258" t="e">
        <f t="shared" si="60"/>
        <v>#VALUE!</v>
      </c>
    </row>
    <row r="403" spans="1:41">
      <c r="A403" s="261" t="e">
        <f t="shared" si="62"/>
        <v>#VALUE!</v>
      </c>
      <c r="B403" s="241">
        <v>400</v>
      </c>
      <c r="C403" s="242"/>
      <c r="D403" s="256" t="str">
        <f t="shared" si="55"/>
        <v/>
      </c>
      <c r="E403" s="234"/>
      <c r="F403" s="234"/>
      <c r="G403" s="242"/>
      <c r="H403" s="257" t="str">
        <f t="shared" si="56"/>
        <v/>
      </c>
      <c r="I403" s="234"/>
      <c r="J403" s="234"/>
      <c r="K403" s="234"/>
      <c r="L403" s="234"/>
      <c r="M403" s="308">
        <f t="shared" si="57"/>
        <v>0</v>
      </c>
      <c r="N403" s="234"/>
      <c r="O403" s="234"/>
      <c r="P403" s="234"/>
      <c r="Q403" s="234"/>
      <c r="R403" s="234"/>
      <c r="S403" s="234"/>
      <c r="T403" s="234"/>
      <c r="U403" s="234"/>
      <c r="V403" s="234"/>
      <c r="W403" s="234"/>
      <c r="X403" s="234"/>
      <c r="Y403" s="234"/>
      <c r="Z403" s="234"/>
      <c r="AA403" s="234"/>
      <c r="AB403" s="234"/>
      <c r="AC403" s="234"/>
      <c r="AD403" s="234"/>
      <c r="AE403" s="234"/>
      <c r="AF403" s="234"/>
      <c r="AG403" s="234"/>
      <c r="AH403" s="234"/>
      <c r="AI403" s="234"/>
      <c r="AJ403" s="234"/>
      <c r="AK403" s="234"/>
      <c r="AL403" s="258" t="str">
        <f t="shared" si="59"/>
        <v>нет</v>
      </c>
      <c r="AM403" s="258" t="str">
        <f t="shared" si="61"/>
        <v>нет</v>
      </c>
      <c r="AN403" s="258">
        <f t="shared" si="58"/>
        <v>0</v>
      </c>
      <c r="AO403" s="258" t="e">
        <f t="shared" si="60"/>
        <v>#VALUE!</v>
      </c>
    </row>
    <row r="404" spans="1:41">
      <c r="A404" s="261" t="e">
        <f t="shared" si="62"/>
        <v>#VALUE!</v>
      </c>
      <c r="B404" s="241">
        <v>401</v>
      </c>
      <c r="C404" s="242"/>
      <c r="D404" s="256" t="str">
        <f t="shared" si="55"/>
        <v/>
      </c>
      <c r="E404" s="234"/>
      <c r="F404" s="234"/>
      <c r="G404" s="242"/>
      <c r="H404" s="257" t="str">
        <f t="shared" si="56"/>
        <v/>
      </c>
      <c r="I404" s="234"/>
      <c r="J404" s="234"/>
      <c r="K404" s="234"/>
      <c r="L404" s="234"/>
      <c r="M404" s="308">
        <f t="shared" si="57"/>
        <v>0</v>
      </c>
      <c r="N404" s="234"/>
      <c r="O404" s="234"/>
      <c r="P404" s="234"/>
      <c r="Q404" s="234"/>
      <c r="R404" s="234"/>
      <c r="S404" s="234"/>
      <c r="T404" s="234"/>
      <c r="U404" s="234"/>
      <c r="V404" s="234"/>
      <c r="W404" s="234"/>
      <c r="X404" s="234"/>
      <c r="Y404" s="234"/>
      <c r="Z404" s="234"/>
      <c r="AA404" s="234"/>
      <c r="AB404" s="234"/>
      <c r="AC404" s="234"/>
      <c r="AD404" s="234"/>
      <c r="AE404" s="234"/>
      <c r="AF404" s="234"/>
      <c r="AG404" s="234"/>
      <c r="AH404" s="234"/>
      <c r="AI404" s="234"/>
      <c r="AJ404" s="234"/>
      <c r="AK404" s="234"/>
      <c r="AL404" s="258" t="str">
        <f t="shared" si="59"/>
        <v>нет</v>
      </c>
      <c r="AM404" s="258" t="str">
        <f t="shared" si="61"/>
        <v>нет</v>
      </c>
      <c r="AN404" s="258">
        <f t="shared" si="58"/>
        <v>0</v>
      </c>
      <c r="AO404" s="258" t="e">
        <f t="shared" si="60"/>
        <v>#VALUE!</v>
      </c>
    </row>
    <row r="405" spans="1:41">
      <c r="A405" s="261" t="e">
        <f t="shared" si="62"/>
        <v>#VALUE!</v>
      </c>
      <c r="B405" s="241">
        <v>402</v>
      </c>
      <c r="C405" s="242"/>
      <c r="D405" s="256" t="str">
        <f t="shared" si="55"/>
        <v/>
      </c>
      <c r="E405" s="234"/>
      <c r="F405" s="234"/>
      <c r="G405" s="242"/>
      <c r="H405" s="257" t="str">
        <f t="shared" si="56"/>
        <v/>
      </c>
      <c r="I405" s="234"/>
      <c r="J405" s="234"/>
      <c r="K405" s="234"/>
      <c r="L405" s="234"/>
      <c r="M405" s="308">
        <f t="shared" si="57"/>
        <v>0</v>
      </c>
      <c r="N405" s="234"/>
      <c r="O405" s="234"/>
      <c r="P405" s="234"/>
      <c r="Q405" s="234"/>
      <c r="R405" s="234"/>
      <c r="S405" s="234"/>
      <c r="T405" s="234"/>
      <c r="U405" s="234"/>
      <c r="V405" s="234"/>
      <c r="W405" s="234"/>
      <c r="X405" s="234"/>
      <c r="Y405" s="234"/>
      <c r="Z405" s="234"/>
      <c r="AA405" s="234"/>
      <c r="AB405" s="234"/>
      <c r="AC405" s="234"/>
      <c r="AD405" s="234"/>
      <c r="AE405" s="234"/>
      <c r="AF405" s="234"/>
      <c r="AG405" s="234"/>
      <c r="AH405" s="234"/>
      <c r="AI405" s="234"/>
      <c r="AJ405" s="234"/>
      <c r="AK405" s="234"/>
      <c r="AL405" s="258" t="str">
        <f t="shared" si="59"/>
        <v>нет</v>
      </c>
      <c r="AM405" s="258" t="str">
        <f t="shared" si="61"/>
        <v>нет</v>
      </c>
      <c r="AN405" s="258">
        <f t="shared" si="58"/>
        <v>0</v>
      </c>
      <c r="AO405" s="258" t="e">
        <f t="shared" si="60"/>
        <v>#VALUE!</v>
      </c>
    </row>
    <row r="406" spans="1:41">
      <c r="A406" s="261" t="e">
        <f t="shared" si="62"/>
        <v>#VALUE!</v>
      </c>
      <c r="B406" s="241">
        <v>403</v>
      </c>
      <c r="C406" s="242"/>
      <c r="D406" s="256" t="str">
        <f t="shared" si="55"/>
        <v/>
      </c>
      <c r="E406" s="234"/>
      <c r="F406" s="234"/>
      <c r="G406" s="242"/>
      <c r="H406" s="257" t="str">
        <f t="shared" si="56"/>
        <v/>
      </c>
      <c r="I406" s="234"/>
      <c r="J406" s="234"/>
      <c r="K406" s="234"/>
      <c r="L406" s="234"/>
      <c r="M406" s="308">
        <f t="shared" si="57"/>
        <v>0</v>
      </c>
      <c r="N406" s="234"/>
      <c r="O406" s="234"/>
      <c r="P406" s="234"/>
      <c r="Q406" s="234"/>
      <c r="R406" s="234"/>
      <c r="S406" s="234"/>
      <c r="T406" s="234"/>
      <c r="U406" s="234"/>
      <c r="V406" s="234"/>
      <c r="W406" s="234"/>
      <c r="X406" s="234"/>
      <c r="Y406" s="234"/>
      <c r="Z406" s="234"/>
      <c r="AA406" s="234"/>
      <c r="AB406" s="234"/>
      <c r="AC406" s="234"/>
      <c r="AD406" s="234"/>
      <c r="AE406" s="234"/>
      <c r="AF406" s="234"/>
      <c r="AG406" s="234"/>
      <c r="AH406" s="234"/>
      <c r="AI406" s="234"/>
      <c r="AJ406" s="234"/>
      <c r="AK406" s="234"/>
      <c r="AL406" s="258" t="str">
        <f t="shared" si="59"/>
        <v>нет</v>
      </c>
      <c r="AM406" s="258" t="str">
        <f t="shared" si="61"/>
        <v>нет</v>
      </c>
      <c r="AN406" s="258">
        <f t="shared" si="58"/>
        <v>0</v>
      </c>
      <c r="AO406" s="258" t="e">
        <f t="shared" si="60"/>
        <v>#VALUE!</v>
      </c>
    </row>
    <row r="407" spans="1:41">
      <c r="A407" s="261" t="e">
        <f t="shared" si="62"/>
        <v>#VALUE!</v>
      </c>
      <c r="B407" s="241">
        <v>404</v>
      </c>
      <c r="C407" s="242"/>
      <c r="D407" s="256" t="str">
        <f t="shared" si="55"/>
        <v/>
      </c>
      <c r="E407" s="234"/>
      <c r="F407" s="234"/>
      <c r="G407" s="242"/>
      <c r="H407" s="257" t="str">
        <f t="shared" si="56"/>
        <v/>
      </c>
      <c r="I407" s="234"/>
      <c r="J407" s="234"/>
      <c r="K407" s="234"/>
      <c r="L407" s="234"/>
      <c r="M407" s="308">
        <f t="shared" si="57"/>
        <v>0</v>
      </c>
      <c r="N407" s="234"/>
      <c r="O407" s="234"/>
      <c r="P407" s="234"/>
      <c r="Q407" s="234"/>
      <c r="R407" s="234"/>
      <c r="S407" s="234"/>
      <c r="T407" s="234"/>
      <c r="U407" s="234"/>
      <c r="V407" s="234"/>
      <c r="W407" s="234"/>
      <c r="X407" s="234"/>
      <c r="Y407" s="234"/>
      <c r="Z407" s="234"/>
      <c r="AA407" s="234"/>
      <c r="AB407" s="234"/>
      <c r="AC407" s="234"/>
      <c r="AD407" s="234"/>
      <c r="AE407" s="234"/>
      <c r="AF407" s="234"/>
      <c r="AG407" s="234"/>
      <c r="AH407" s="234"/>
      <c r="AI407" s="234"/>
      <c r="AJ407" s="234"/>
      <c r="AK407" s="234"/>
      <c r="AL407" s="258" t="str">
        <f t="shared" si="59"/>
        <v>нет</v>
      </c>
      <c r="AM407" s="258" t="str">
        <f t="shared" si="61"/>
        <v>нет</v>
      </c>
      <c r="AN407" s="258">
        <f t="shared" si="58"/>
        <v>0</v>
      </c>
      <c r="AO407" s="258" t="e">
        <f t="shared" si="60"/>
        <v>#VALUE!</v>
      </c>
    </row>
    <row r="408" spans="1:41">
      <c r="A408" s="261" t="e">
        <f t="shared" si="62"/>
        <v>#VALUE!</v>
      </c>
      <c r="B408" s="241">
        <v>405</v>
      </c>
      <c r="C408" s="242"/>
      <c r="D408" s="256" t="str">
        <f t="shared" si="55"/>
        <v/>
      </c>
      <c r="E408" s="234"/>
      <c r="F408" s="234"/>
      <c r="G408" s="242"/>
      <c r="H408" s="257" t="str">
        <f t="shared" si="56"/>
        <v/>
      </c>
      <c r="I408" s="234"/>
      <c r="J408" s="234"/>
      <c r="K408" s="234"/>
      <c r="L408" s="234"/>
      <c r="M408" s="308">
        <f t="shared" si="57"/>
        <v>0</v>
      </c>
      <c r="N408" s="234"/>
      <c r="O408" s="234"/>
      <c r="P408" s="234"/>
      <c r="Q408" s="234"/>
      <c r="R408" s="234"/>
      <c r="S408" s="234"/>
      <c r="T408" s="234"/>
      <c r="U408" s="234"/>
      <c r="V408" s="234"/>
      <c r="W408" s="234"/>
      <c r="X408" s="234"/>
      <c r="Y408" s="234"/>
      <c r="Z408" s="234"/>
      <c r="AA408" s="234"/>
      <c r="AB408" s="234"/>
      <c r="AC408" s="234"/>
      <c r="AD408" s="234"/>
      <c r="AE408" s="234"/>
      <c r="AF408" s="234"/>
      <c r="AG408" s="234"/>
      <c r="AH408" s="234"/>
      <c r="AI408" s="234"/>
      <c r="AJ408" s="234"/>
      <c r="AK408" s="234"/>
      <c r="AL408" s="258" t="str">
        <f t="shared" si="59"/>
        <v>нет</v>
      </c>
      <c r="AM408" s="258" t="str">
        <f t="shared" si="61"/>
        <v>нет</v>
      </c>
      <c r="AN408" s="258">
        <f t="shared" si="58"/>
        <v>0</v>
      </c>
      <c r="AO408" s="258" t="e">
        <f t="shared" si="60"/>
        <v>#VALUE!</v>
      </c>
    </row>
    <row r="409" spans="1:41">
      <c r="A409" s="261" t="e">
        <f t="shared" si="62"/>
        <v>#VALUE!</v>
      </c>
      <c r="B409" s="241">
        <v>406</v>
      </c>
      <c r="C409" s="242"/>
      <c r="D409" s="256" t="str">
        <f t="shared" si="55"/>
        <v/>
      </c>
      <c r="E409" s="234"/>
      <c r="F409" s="234"/>
      <c r="G409" s="242"/>
      <c r="H409" s="257" t="str">
        <f t="shared" si="56"/>
        <v/>
      </c>
      <c r="I409" s="234"/>
      <c r="J409" s="234"/>
      <c r="K409" s="234"/>
      <c r="L409" s="234"/>
      <c r="M409" s="308">
        <f t="shared" si="57"/>
        <v>0</v>
      </c>
      <c r="N409" s="234"/>
      <c r="O409" s="234"/>
      <c r="P409" s="234"/>
      <c r="Q409" s="234"/>
      <c r="R409" s="234"/>
      <c r="S409" s="234"/>
      <c r="T409" s="234"/>
      <c r="U409" s="234"/>
      <c r="V409" s="234"/>
      <c r="W409" s="234"/>
      <c r="X409" s="234"/>
      <c r="Y409" s="234"/>
      <c r="Z409" s="234"/>
      <c r="AA409" s="234"/>
      <c r="AB409" s="234"/>
      <c r="AC409" s="234"/>
      <c r="AD409" s="234"/>
      <c r="AE409" s="234"/>
      <c r="AF409" s="234"/>
      <c r="AG409" s="234"/>
      <c r="AH409" s="234"/>
      <c r="AI409" s="234"/>
      <c r="AJ409" s="234"/>
      <c r="AK409" s="234"/>
      <c r="AL409" s="258" t="str">
        <f t="shared" si="59"/>
        <v>нет</v>
      </c>
      <c r="AM409" s="258" t="str">
        <f t="shared" si="61"/>
        <v>нет</v>
      </c>
      <c r="AN409" s="258">
        <f t="shared" si="58"/>
        <v>0</v>
      </c>
      <c r="AO409" s="258" t="e">
        <f t="shared" si="60"/>
        <v>#VALUE!</v>
      </c>
    </row>
    <row r="410" spans="1:41">
      <c r="A410" s="261" t="e">
        <f t="shared" si="62"/>
        <v>#VALUE!</v>
      </c>
      <c r="B410" s="241">
        <v>407</v>
      </c>
      <c r="C410" s="242"/>
      <c r="D410" s="256" t="str">
        <f t="shared" si="55"/>
        <v/>
      </c>
      <c r="E410" s="234"/>
      <c r="F410" s="234"/>
      <c r="G410" s="242"/>
      <c r="H410" s="257" t="str">
        <f t="shared" si="56"/>
        <v/>
      </c>
      <c r="I410" s="234"/>
      <c r="J410" s="234"/>
      <c r="K410" s="234"/>
      <c r="L410" s="234"/>
      <c r="M410" s="308">
        <f t="shared" si="57"/>
        <v>0</v>
      </c>
      <c r="N410" s="234"/>
      <c r="O410" s="234"/>
      <c r="P410" s="234"/>
      <c r="Q410" s="234"/>
      <c r="R410" s="234"/>
      <c r="S410" s="234"/>
      <c r="T410" s="234"/>
      <c r="U410" s="234"/>
      <c r="V410" s="234"/>
      <c r="W410" s="234"/>
      <c r="X410" s="234"/>
      <c r="Y410" s="234"/>
      <c r="Z410" s="234"/>
      <c r="AA410" s="234"/>
      <c r="AB410" s="234"/>
      <c r="AC410" s="234"/>
      <c r="AD410" s="234"/>
      <c r="AE410" s="234"/>
      <c r="AF410" s="234"/>
      <c r="AG410" s="234"/>
      <c r="AH410" s="234"/>
      <c r="AI410" s="234"/>
      <c r="AJ410" s="234"/>
      <c r="AK410" s="234"/>
      <c r="AL410" s="258" t="str">
        <f t="shared" si="59"/>
        <v>нет</v>
      </c>
      <c r="AM410" s="258" t="str">
        <f t="shared" si="61"/>
        <v>нет</v>
      </c>
      <c r="AN410" s="258">
        <f t="shared" si="58"/>
        <v>0</v>
      </c>
      <c r="AO410" s="258" t="e">
        <f t="shared" si="60"/>
        <v>#VALUE!</v>
      </c>
    </row>
    <row r="411" spans="1:41">
      <c r="A411" s="261" t="e">
        <f t="shared" si="62"/>
        <v>#VALUE!</v>
      </c>
      <c r="B411" s="241">
        <v>408</v>
      </c>
      <c r="C411" s="242"/>
      <c r="D411" s="256" t="str">
        <f t="shared" si="55"/>
        <v/>
      </c>
      <c r="E411" s="234"/>
      <c r="F411" s="234"/>
      <c r="G411" s="242"/>
      <c r="H411" s="257" t="str">
        <f t="shared" si="56"/>
        <v/>
      </c>
      <c r="I411" s="234"/>
      <c r="J411" s="234"/>
      <c r="K411" s="234"/>
      <c r="L411" s="234"/>
      <c r="M411" s="308">
        <f t="shared" si="57"/>
        <v>0</v>
      </c>
      <c r="N411" s="234"/>
      <c r="O411" s="234"/>
      <c r="P411" s="234"/>
      <c r="Q411" s="234"/>
      <c r="R411" s="234"/>
      <c r="S411" s="234"/>
      <c r="T411" s="234"/>
      <c r="U411" s="234"/>
      <c r="V411" s="234"/>
      <c r="W411" s="234"/>
      <c r="X411" s="234"/>
      <c r="Y411" s="234"/>
      <c r="Z411" s="234"/>
      <c r="AA411" s="234"/>
      <c r="AB411" s="234"/>
      <c r="AC411" s="234"/>
      <c r="AD411" s="234"/>
      <c r="AE411" s="234"/>
      <c r="AF411" s="234"/>
      <c r="AG411" s="234"/>
      <c r="AH411" s="234"/>
      <c r="AI411" s="234"/>
      <c r="AJ411" s="234"/>
      <c r="AK411" s="234"/>
      <c r="AL411" s="258" t="str">
        <f t="shared" si="59"/>
        <v>нет</v>
      </c>
      <c r="AM411" s="258" t="str">
        <f t="shared" si="61"/>
        <v>нет</v>
      </c>
      <c r="AN411" s="258">
        <f t="shared" si="58"/>
        <v>0</v>
      </c>
      <c r="AO411" s="258" t="e">
        <f t="shared" si="60"/>
        <v>#VALUE!</v>
      </c>
    </row>
    <row r="412" spans="1:41">
      <c r="A412" s="261" t="e">
        <f t="shared" si="62"/>
        <v>#VALUE!</v>
      </c>
      <c r="B412" s="241">
        <v>409</v>
      </c>
      <c r="C412" s="242"/>
      <c r="D412" s="256" t="str">
        <f t="shared" si="55"/>
        <v/>
      </c>
      <c r="E412" s="234"/>
      <c r="F412" s="234"/>
      <c r="G412" s="242"/>
      <c r="H412" s="257" t="str">
        <f t="shared" si="56"/>
        <v/>
      </c>
      <c r="I412" s="234"/>
      <c r="J412" s="234"/>
      <c r="K412" s="234"/>
      <c r="L412" s="234"/>
      <c r="M412" s="308">
        <f t="shared" si="57"/>
        <v>0</v>
      </c>
      <c r="N412" s="234"/>
      <c r="O412" s="234"/>
      <c r="P412" s="234"/>
      <c r="Q412" s="234"/>
      <c r="R412" s="234"/>
      <c r="S412" s="234"/>
      <c r="T412" s="234"/>
      <c r="U412" s="234"/>
      <c r="V412" s="234"/>
      <c r="W412" s="234"/>
      <c r="X412" s="234"/>
      <c r="Y412" s="234"/>
      <c r="Z412" s="234"/>
      <c r="AA412" s="234"/>
      <c r="AB412" s="234"/>
      <c r="AC412" s="234"/>
      <c r="AD412" s="234"/>
      <c r="AE412" s="234"/>
      <c r="AF412" s="234"/>
      <c r="AG412" s="234"/>
      <c r="AH412" s="234"/>
      <c r="AI412" s="234"/>
      <c r="AJ412" s="234"/>
      <c r="AK412" s="234"/>
      <c r="AL412" s="258" t="str">
        <f t="shared" si="59"/>
        <v>нет</v>
      </c>
      <c r="AM412" s="258" t="str">
        <f t="shared" si="61"/>
        <v>нет</v>
      </c>
      <c r="AN412" s="258">
        <f t="shared" si="58"/>
        <v>0</v>
      </c>
      <c r="AO412" s="258" t="e">
        <f t="shared" si="60"/>
        <v>#VALUE!</v>
      </c>
    </row>
    <row r="413" spans="1:41">
      <c r="A413" s="261" t="e">
        <f t="shared" si="62"/>
        <v>#VALUE!</v>
      </c>
      <c r="B413" s="241">
        <v>410</v>
      </c>
      <c r="C413" s="242"/>
      <c r="D413" s="256" t="str">
        <f t="shared" si="55"/>
        <v/>
      </c>
      <c r="E413" s="234"/>
      <c r="F413" s="234"/>
      <c r="G413" s="242"/>
      <c r="H413" s="257" t="str">
        <f t="shared" si="56"/>
        <v/>
      </c>
      <c r="I413" s="234"/>
      <c r="J413" s="234"/>
      <c r="K413" s="234"/>
      <c r="L413" s="234"/>
      <c r="M413" s="308">
        <f t="shared" si="57"/>
        <v>0</v>
      </c>
      <c r="N413" s="234"/>
      <c r="O413" s="234"/>
      <c r="P413" s="234"/>
      <c r="Q413" s="234"/>
      <c r="R413" s="234"/>
      <c r="S413" s="234"/>
      <c r="T413" s="234"/>
      <c r="U413" s="234"/>
      <c r="V413" s="234"/>
      <c r="W413" s="234"/>
      <c r="X413" s="234"/>
      <c r="Y413" s="234"/>
      <c r="Z413" s="234"/>
      <c r="AA413" s="234"/>
      <c r="AB413" s="234"/>
      <c r="AC413" s="234"/>
      <c r="AD413" s="234"/>
      <c r="AE413" s="234"/>
      <c r="AF413" s="234"/>
      <c r="AG413" s="234"/>
      <c r="AH413" s="234"/>
      <c r="AI413" s="234"/>
      <c r="AJ413" s="234"/>
      <c r="AK413" s="234"/>
      <c r="AL413" s="258" t="str">
        <f t="shared" si="59"/>
        <v>нет</v>
      </c>
      <c r="AM413" s="258" t="str">
        <f t="shared" si="61"/>
        <v>нет</v>
      </c>
      <c r="AN413" s="258">
        <f t="shared" si="58"/>
        <v>0</v>
      </c>
      <c r="AO413" s="258" t="e">
        <f t="shared" si="60"/>
        <v>#VALUE!</v>
      </c>
    </row>
    <row r="414" spans="1:41">
      <c r="A414" s="261" t="e">
        <f t="shared" si="62"/>
        <v>#VALUE!</v>
      </c>
      <c r="B414" s="241">
        <v>411</v>
      </c>
      <c r="C414" s="242"/>
      <c r="D414" s="256" t="str">
        <f t="shared" si="55"/>
        <v/>
      </c>
      <c r="E414" s="234"/>
      <c r="F414" s="234"/>
      <c r="G414" s="242"/>
      <c r="H414" s="257" t="str">
        <f t="shared" si="56"/>
        <v/>
      </c>
      <c r="I414" s="234"/>
      <c r="J414" s="234"/>
      <c r="K414" s="234"/>
      <c r="L414" s="234"/>
      <c r="M414" s="308">
        <f t="shared" si="57"/>
        <v>0</v>
      </c>
      <c r="N414" s="234"/>
      <c r="O414" s="234"/>
      <c r="P414" s="234"/>
      <c r="Q414" s="234"/>
      <c r="R414" s="234"/>
      <c r="S414" s="234"/>
      <c r="T414" s="234"/>
      <c r="U414" s="234"/>
      <c r="V414" s="234"/>
      <c r="W414" s="234"/>
      <c r="X414" s="234"/>
      <c r="Y414" s="234"/>
      <c r="Z414" s="234"/>
      <c r="AA414" s="234"/>
      <c r="AB414" s="234"/>
      <c r="AC414" s="234"/>
      <c r="AD414" s="234"/>
      <c r="AE414" s="234"/>
      <c r="AF414" s="234"/>
      <c r="AG414" s="234"/>
      <c r="AH414" s="234"/>
      <c r="AI414" s="234"/>
      <c r="AJ414" s="234"/>
      <c r="AK414" s="234"/>
      <c r="AL414" s="258" t="str">
        <f t="shared" si="59"/>
        <v>нет</v>
      </c>
      <c r="AM414" s="258" t="str">
        <f t="shared" si="61"/>
        <v>нет</v>
      </c>
      <c r="AN414" s="258">
        <f t="shared" si="58"/>
        <v>0</v>
      </c>
      <c r="AO414" s="258" t="e">
        <f t="shared" si="60"/>
        <v>#VALUE!</v>
      </c>
    </row>
    <row r="415" spans="1:41">
      <c r="A415" s="261" t="e">
        <f t="shared" si="62"/>
        <v>#VALUE!</v>
      </c>
      <c r="B415" s="241">
        <v>412</v>
      </c>
      <c r="C415" s="242"/>
      <c r="D415" s="256" t="str">
        <f t="shared" si="55"/>
        <v/>
      </c>
      <c r="E415" s="234"/>
      <c r="F415" s="234"/>
      <c r="G415" s="242"/>
      <c r="H415" s="257" t="str">
        <f t="shared" si="56"/>
        <v/>
      </c>
      <c r="I415" s="234"/>
      <c r="J415" s="234"/>
      <c r="K415" s="234"/>
      <c r="L415" s="234"/>
      <c r="M415" s="308">
        <f t="shared" si="57"/>
        <v>0</v>
      </c>
      <c r="N415" s="234"/>
      <c r="O415" s="234"/>
      <c r="P415" s="234"/>
      <c r="Q415" s="234"/>
      <c r="R415" s="234"/>
      <c r="S415" s="234"/>
      <c r="T415" s="234"/>
      <c r="U415" s="234"/>
      <c r="V415" s="234"/>
      <c r="W415" s="234"/>
      <c r="X415" s="234"/>
      <c r="Y415" s="234"/>
      <c r="Z415" s="234"/>
      <c r="AA415" s="234"/>
      <c r="AB415" s="234"/>
      <c r="AC415" s="234"/>
      <c r="AD415" s="234"/>
      <c r="AE415" s="234"/>
      <c r="AF415" s="234"/>
      <c r="AG415" s="234"/>
      <c r="AH415" s="234"/>
      <c r="AI415" s="234"/>
      <c r="AJ415" s="234"/>
      <c r="AK415" s="234"/>
      <c r="AL415" s="258" t="str">
        <f t="shared" si="59"/>
        <v>нет</v>
      </c>
      <c r="AM415" s="258" t="str">
        <f t="shared" si="61"/>
        <v>нет</v>
      </c>
      <c r="AN415" s="258">
        <f t="shared" si="58"/>
        <v>0</v>
      </c>
      <c r="AO415" s="258" t="e">
        <f t="shared" si="60"/>
        <v>#VALUE!</v>
      </c>
    </row>
    <row r="416" spans="1:41">
      <c r="A416" s="261" t="e">
        <f t="shared" si="62"/>
        <v>#VALUE!</v>
      </c>
      <c r="B416" s="241">
        <v>413</v>
      </c>
      <c r="C416" s="242"/>
      <c r="D416" s="256" t="str">
        <f t="shared" si="55"/>
        <v/>
      </c>
      <c r="E416" s="234"/>
      <c r="F416" s="234"/>
      <c r="G416" s="242"/>
      <c r="H416" s="257" t="str">
        <f t="shared" si="56"/>
        <v/>
      </c>
      <c r="I416" s="234"/>
      <c r="J416" s="234"/>
      <c r="K416" s="234"/>
      <c r="L416" s="234"/>
      <c r="M416" s="308">
        <f t="shared" si="57"/>
        <v>0</v>
      </c>
      <c r="N416" s="234"/>
      <c r="O416" s="234"/>
      <c r="P416" s="234"/>
      <c r="Q416" s="234"/>
      <c r="R416" s="234"/>
      <c r="S416" s="234"/>
      <c r="T416" s="234"/>
      <c r="U416" s="234"/>
      <c r="V416" s="234"/>
      <c r="W416" s="234"/>
      <c r="X416" s="234"/>
      <c r="Y416" s="234"/>
      <c r="Z416" s="234"/>
      <c r="AA416" s="234"/>
      <c r="AB416" s="234"/>
      <c r="AC416" s="234"/>
      <c r="AD416" s="234"/>
      <c r="AE416" s="234"/>
      <c r="AF416" s="234"/>
      <c r="AG416" s="234"/>
      <c r="AH416" s="234"/>
      <c r="AI416" s="234"/>
      <c r="AJ416" s="234"/>
      <c r="AK416" s="234"/>
      <c r="AL416" s="258" t="str">
        <f t="shared" si="59"/>
        <v>нет</v>
      </c>
      <c r="AM416" s="258" t="str">
        <f t="shared" si="61"/>
        <v>нет</v>
      </c>
      <c r="AN416" s="258">
        <f t="shared" si="58"/>
        <v>0</v>
      </c>
      <c r="AO416" s="258" t="e">
        <f t="shared" si="60"/>
        <v>#VALUE!</v>
      </c>
    </row>
    <row r="417" spans="1:41">
      <c r="A417" s="261" t="e">
        <f t="shared" si="62"/>
        <v>#VALUE!</v>
      </c>
      <c r="B417" s="241">
        <v>414</v>
      </c>
      <c r="C417" s="242"/>
      <c r="D417" s="256" t="str">
        <f t="shared" si="55"/>
        <v/>
      </c>
      <c r="E417" s="234"/>
      <c r="F417" s="234"/>
      <c r="G417" s="242"/>
      <c r="H417" s="257" t="str">
        <f t="shared" si="56"/>
        <v/>
      </c>
      <c r="I417" s="234"/>
      <c r="J417" s="234"/>
      <c r="K417" s="234"/>
      <c r="L417" s="234"/>
      <c r="M417" s="308">
        <f t="shared" si="57"/>
        <v>0</v>
      </c>
      <c r="N417" s="234"/>
      <c r="O417" s="234"/>
      <c r="P417" s="234"/>
      <c r="Q417" s="234"/>
      <c r="R417" s="234"/>
      <c r="S417" s="234"/>
      <c r="T417" s="234"/>
      <c r="U417" s="234"/>
      <c r="V417" s="234"/>
      <c r="W417" s="234"/>
      <c r="X417" s="234"/>
      <c r="Y417" s="234"/>
      <c r="Z417" s="234"/>
      <c r="AA417" s="234"/>
      <c r="AB417" s="234"/>
      <c r="AC417" s="234"/>
      <c r="AD417" s="234"/>
      <c r="AE417" s="234"/>
      <c r="AF417" s="234"/>
      <c r="AG417" s="234"/>
      <c r="AH417" s="234"/>
      <c r="AI417" s="234"/>
      <c r="AJ417" s="234"/>
      <c r="AK417" s="234"/>
      <c r="AL417" s="258" t="str">
        <f t="shared" si="59"/>
        <v>нет</v>
      </c>
      <c r="AM417" s="258" t="str">
        <f t="shared" si="61"/>
        <v>нет</v>
      </c>
      <c r="AN417" s="258">
        <f t="shared" si="58"/>
        <v>0</v>
      </c>
      <c r="AO417" s="258" t="e">
        <f t="shared" si="60"/>
        <v>#VALUE!</v>
      </c>
    </row>
    <row r="418" spans="1:41">
      <c r="A418" s="261" t="e">
        <f t="shared" si="62"/>
        <v>#VALUE!</v>
      </c>
      <c r="B418" s="241">
        <v>415</v>
      </c>
      <c r="C418" s="242"/>
      <c r="D418" s="256" t="str">
        <f t="shared" si="55"/>
        <v/>
      </c>
      <c r="E418" s="234"/>
      <c r="F418" s="234"/>
      <c r="G418" s="242"/>
      <c r="H418" s="257" t="str">
        <f t="shared" si="56"/>
        <v/>
      </c>
      <c r="I418" s="234"/>
      <c r="J418" s="234"/>
      <c r="K418" s="234"/>
      <c r="L418" s="234"/>
      <c r="M418" s="308">
        <f t="shared" si="57"/>
        <v>0</v>
      </c>
      <c r="N418" s="234"/>
      <c r="O418" s="234"/>
      <c r="P418" s="234"/>
      <c r="Q418" s="234"/>
      <c r="R418" s="234"/>
      <c r="S418" s="234"/>
      <c r="T418" s="234"/>
      <c r="U418" s="234"/>
      <c r="V418" s="234"/>
      <c r="W418" s="234"/>
      <c r="X418" s="234"/>
      <c r="Y418" s="234"/>
      <c r="Z418" s="234"/>
      <c r="AA418" s="234"/>
      <c r="AB418" s="234"/>
      <c r="AC418" s="234"/>
      <c r="AD418" s="234"/>
      <c r="AE418" s="234"/>
      <c r="AF418" s="234"/>
      <c r="AG418" s="234"/>
      <c r="AH418" s="234"/>
      <c r="AI418" s="234"/>
      <c r="AJ418" s="234"/>
      <c r="AK418" s="234"/>
      <c r="AL418" s="258" t="str">
        <f t="shared" si="59"/>
        <v>нет</v>
      </c>
      <c r="AM418" s="258" t="str">
        <f t="shared" si="61"/>
        <v>нет</v>
      </c>
      <c r="AN418" s="258">
        <f t="shared" si="58"/>
        <v>0</v>
      </c>
      <c r="AO418" s="258" t="e">
        <f t="shared" si="60"/>
        <v>#VALUE!</v>
      </c>
    </row>
    <row r="419" spans="1:41">
      <c r="A419" s="261" t="e">
        <f t="shared" si="62"/>
        <v>#VALUE!</v>
      </c>
      <c r="B419" s="241">
        <v>416</v>
      </c>
      <c r="C419" s="242"/>
      <c r="D419" s="256" t="str">
        <f t="shared" si="55"/>
        <v/>
      </c>
      <c r="E419" s="234"/>
      <c r="F419" s="234"/>
      <c r="G419" s="242"/>
      <c r="H419" s="257" t="str">
        <f t="shared" si="56"/>
        <v/>
      </c>
      <c r="I419" s="234"/>
      <c r="J419" s="234"/>
      <c r="K419" s="234"/>
      <c r="L419" s="234"/>
      <c r="M419" s="308">
        <f t="shared" si="57"/>
        <v>0</v>
      </c>
      <c r="N419" s="234"/>
      <c r="O419" s="234"/>
      <c r="P419" s="234"/>
      <c r="Q419" s="234"/>
      <c r="R419" s="234"/>
      <c r="S419" s="234"/>
      <c r="T419" s="234"/>
      <c r="U419" s="234"/>
      <c r="V419" s="234"/>
      <c r="W419" s="234"/>
      <c r="X419" s="234"/>
      <c r="Y419" s="234"/>
      <c r="Z419" s="234"/>
      <c r="AA419" s="234"/>
      <c r="AB419" s="234"/>
      <c r="AC419" s="234"/>
      <c r="AD419" s="234"/>
      <c r="AE419" s="234"/>
      <c r="AF419" s="234"/>
      <c r="AG419" s="234"/>
      <c r="AH419" s="234"/>
      <c r="AI419" s="234"/>
      <c r="AJ419" s="234"/>
      <c r="AK419" s="234"/>
      <c r="AL419" s="258" t="str">
        <f t="shared" si="59"/>
        <v>нет</v>
      </c>
      <c r="AM419" s="258" t="str">
        <f t="shared" si="61"/>
        <v>нет</v>
      </c>
      <c r="AN419" s="258">
        <f t="shared" si="58"/>
        <v>0</v>
      </c>
      <c r="AO419" s="258" t="e">
        <f t="shared" si="60"/>
        <v>#VALUE!</v>
      </c>
    </row>
    <row r="420" spans="1:41">
      <c r="A420" s="261" t="e">
        <f t="shared" si="62"/>
        <v>#VALUE!</v>
      </c>
      <c r="B420" s="241">
        <v>417</v>
      </c>
      <c r="C420" s="242"/>
      <c r="D420" s="256" t="str">
        <f t="shared" si="55"/>
        <v/>
      </c>
      <c r="E420" s="234"/>
      <c r="F420" s="234"/>
      <c r="G420" s="242"/>
      <c r="H420" s="257" t="str">
        <f t="shared" si="56"/>
        <v/>
      </c>
      <c r="I420" s="234"/>
      <c r="J420" s="234"/>
      <c r="K420" s="234"/>
      <c r="L420" s="234"/>
      <c r="M420" s="308">
        <f t="shared" si="57"/>
        <v>0</v>
      </c>
      <c r="N420" s="234"/>
      <c r="O420" s="234"/>
      <c r="P420" s="234"/>
      <c r="Q420" s="234"/>
      <c r="R420" s="234"/>
      <c r="S420" s="234"/>
      <c r="T420" s="234"/>
      <c r="U420" s="234"/>
      <c r="V420" s="234"/>
      <c r="W420" s="234"/>
      <c r="X420" s="234"/>
      <c r="Y420" s="234"/>
      <c r="Z420" s="234"/>
      <c r="AA420" s="234"/>
      <c r="AB420" s="234"/>
      <c r="AC420" s="234"/>
      <c r="AD420" s="234"/>
      <c r="AE420" s="234"/>
      <c r="AF420" s="234"/>
      <c r="AG420" s="234"/>
      <c r="AH420" s="234"/>
      <c r="AI420" s="234"/>
      <c r="AJ420" s="234"/>
      <c r="AK420" s="234"/>
      <c r="AL420" s="258" t="str">
        <f t="shared" si="59"/>
        <v>нет</v>
      </c>
      <c r="AM420" s="258" t="str">
        <f t="shared" si="61"/>
        <v>нет</v>
      </c>
      <c r="AN420" s="258">
        <f t="shared" si="58"/>
        <v>0</v>
      </c>
      <c r="AO420" s="258" t="e">
        <f t="shared" si="60"/>
        <v>#VALUE!</v>
      </c>
    </row>
    <row r="421" spans="1:41">
      <c r="A421" s="261" t="e">
        <f t="shared" si="62"/>
        <v>#VALUE!</v>
      </c>
      <c r="B421" s="241">
        <v>418</v>
      </c>
      <c r="C421" s="242"/>
      <c r="D421" s="256" t="str">
        <f t="shared" si="55"/>
        <v/>
      </c>
      <c r="E421" s="234"/>
      <c r="F421" s="234"/>
      <c r="G421" s="242"/>
      <c r="H421" s="257" t="str">
        <f t="shared" si="56"/>
        <v/>
      </c>
      <c r="I421" s="234"/>
      <c r="J421" s="234"/>
      <c r="K421" s="234"/>
      <c r="L421" s="234"/>
      <c r="M421" s="308">
        <f t="shared" si="57"/>
        <v>0</v>
      </c>
      <c r="N421" s="234"/>
      <c r="O421" s="234"/>
      <c r="P421" s="234"/>
      <c r="Q421" s="234"/>
      <c r="R421" s="234"/>
      <c r="S421" s="234"/>
      <c r="T421" s="234"/>
      <c r="U421" s="234"/>
      <c r="V421" s="234"/>
      <c r="W421" s="234"/>
      <c r="X421" s="234"/>
      <c r="Y421" s="234"/>
      <c r="Z421" s="234"/>
      <c r="AA421" s="234"/>
      <c r="AB421" s="234"/>
      <c r="AC421" s="234"/>
      <c r="AD421" s="234"/>
      <c r="AE421" s="234"/>
      <c r="AF421" s="234"/>
      <c r="AG421" s="234"/>
      <c r="AH421" s="234"/>
      <c r="AI421" s="234"/>
      <c r="AJ421" s="234"/>
      <c r="AK421" s="234"/>
      <c r="AL421" s="258" t="str">
        <f t="shared" si="59"/>
        <v>нет</v>
      </c>
      <c r="AM421" s="258" t="str">
        <f t="shared" si="61"/>
        <v>нет</v>
      </c>
      <c r="AN421" s="258">
        <f t="shared" si="58"/>
        <v>0</v>
      </c>
      <c r="AO421" s="258" t="e">
        <f t="shared" si="60"/>
        <v>#VALUE!</v>
      </c>
    </row>
    <row r="422" spans="1:41">
      <c r="A422" s="261" t="e">
        <f t="shared" si="62"/>
        <v>#VALUE!</v>
      </c>
      <c r="B422" s="241">
        <v>419</v>
      </c>
      <c r="C422" s="242"/>
      <c r="D422" s="256" t="str">
        <f t="shared" si="55"/>
        <v/>
      </c>
      <c r="E422" s="234"/>
      <c r="F422" s="234"/>
      <c r="G422" s="242"/>
      <c r="H422" s="257" t="str">
        <f t="shared" si="56"/>
        <v/>
      </c>
      <c r="I422" s="234"/>
      <c r="J422" s="234"/>
      <c r="K422" s="234"/>
      <c r="L422" s="234"/>
      <c r="M422" s="308">
        <f t="shared" si="57"/>
        <v>0</v>
      </c>
      <c r="N422" s="234"/>
      <c r="O422" s="234"/>
      <c r="P422" s="234"/>
      <c r="Q422" s="234"/>
      <c r="R422" s="234"/>
      <c r="S422" s="234"/>
      <c r="T422" s="234"/>
      <c r="U422" s="234"/>
      <c r="V422" s="234"/>
      <c r="W422" s="234"/>
      <c r="X422" s="234"/>
      <c r="Y422" s="234"/>
      <c r="Z422" s="234"/>
      <c r="AA422" s="234"/>
      <c r="AB422" s="234"/>
      <c r="AC422" s="234"/>
      <c r="AD422" s="234"/>
      <c r="AE422" s="234"/>
      <c r="AF422" s="234"/>
      <c r="AG422" s="234"/>
      <c r="AH422" s="234"/>
      <c r="AI422" s="234"/>
      <c r="AJ422" s="234"/>
      <c r="AK422" s="234"/>
      <c r="AL422" s="258" t="str">
        <f t="shared" si="59"/>
        <v>нет</v>
      </c>
      <c r="AM422" s="258" t="str">
        <f t="shared" si="61"/>
        <v>нет</v>
      </c>
      <c r="AN422" s="258">
        <f t="shared" si="58"/>
        <v>0</v>
      </c>
      <c r="AO422" s="258" t="e">
        <f t="shared" si="60"/>
        <v>#VALUE!</v>
      </c>
    </row>
    <row r="423" spans="1:41">
      <c r="A423" s="261" t="e">
        <f t="shared" si="62"/>
        <v>#VALUE!</v>
      </c>
      <c r="B423" s="241">
        <v>420</v>
      </c>
      <c r="C423" s="242"/>
      <c r="D423" s="256" t="str">
        <f t="shared" si="55"/>
        <v/>
      </c>
      <c r="E423" s="234"/>
      <c r="F423" s="234"/>
      <c r="G423" s="242"/>
      <c r="H423" s="257" t="str">
        <f t="shared" si="56"/>
        <v/>
      </c>
      <c r="I423" s="234"/>
      <c r="J423" s="234"/>
      <c r="K423" s="234"/>
      <c r="L423" s="234"/>
      <c r="M423" s="308">
        <f t="shared" si="57"/>
        <v>0</v>
      </c>
      <c r="N423" s="234"/>
      <c r="O423" s="234"/>
      <c r="P423" s="234"/>
      <c r="Q423" s="234"/>
      <c r="R423" s="234"/>
      <c r="S423" s="234"/>
      <c r="T423" s="234"/>
      <c r="U423" s="234"/>
      <c r="V423" s="234"/>
      <c r="W423" s="234"/>
      <c r="X423" s="234"/>
      <c r="Y423" s="234"/>
      <c r="Z423" s="234"/>
      <c r="AA423" s="234"/>
      <c r="AB423" s="234"/>
      <c r="AC423" s="234"/>
      <c r="AD423" s="234"/>
      <c r="AE423" s="234"/>
      <c r="AF423" s="234"/>
      <c r="AG423" s="234"/>
      <c r="AH423" s="234"/>
      <c r="AI423" s="234"/>
      <c r="AJ423" s="234"/>
      <c r="AK423" s="234"/>
      <c r="AL423" s="258" t="str">
        <f t="shared" si="59"/>
        <v>нет</v>
      </c>
      <c r="AM423" s="258" t="str">
        <f t="shared" si="61"/>
        <v>нет</v>
      </c>
      <c r="AN423" s="258">
        <f t="shared" si="58"/>
        <v>0</v>
      </c>
      <c r="AO423" s="258" t="e">
        <f t="shared" si="60"/>
        <v>#VALUE!</v>
      </c>
    </row>
    <row r="424" spans="1:41">
      <c r="A424" s="261" t="e">
        <f t="shared" si="62"/>
        <v>#VALUE!</v>
      </c>
      <c r="B424" s="241">
        <v>421</v>
      </c>
      <c r="C424" s="242"/>
      <c r="D424" s="256" t="str">
        <f t="shared" si="55"/>
        <v/>
      </c>
      <c r="E424" s="234"/>
      <c r="F424" s="234"/>
      <c r="G424" s="242"/>
      <c r="H424" s="257" t="str">
        <f t="shared" si="56"/>
        <v/>
      </c>
      <c r="I424" s="234"/>
      <c r="J424" s="234"/>
      <c r="K424" s="234"/>
      <c r="L424" s="234"/>
      <c r="M424" s="308">
        <f t="shared" si="57"/>
        <v>0</v>
      </c>
      <c r="N424" s="234"/>
      <c r="O424" s="234"/>
      <c r="P424" s="234"/>
      <c r="Q424" s="234"/>
      <c r="R424" s="234"/>
      <c r="S424" s="234"/>
      <c r="T424" s="234"/>
      <c r="U424" s="234"/>
      <c r="V424" s="234"/>
      <c r="W424" s="234"/>
      <c r="X424" s="234"/>
      <c r="Y424" s="234"/>
      <c r="Z424" s="234"/>
      <c r="AA424" s="234"/>
      <c r="AB424" s="234"/>
      <c r="AC424" s="234"/>
      <c r="AD424" s="234"/>
      <c r="AE424" s="234"/>
      <c r="AF424" s="234"/>
      <c r="AG424" s="234"/>
      <c r="AH424" s="234"/>
      <c r="AI424" s="234"/>
      <c r="AJ424" s="234"/>
      <c r="AK424" s="234"/>
      <c r="AL424" s="258" t="str">
        <f t="shared" si="59"/>
        <v>нет</v>
      </c>
      <c r="AM424" s="258" t="str">
        <f t="shared" si="61"/>
        <v>нет</v>
      </c>
      <c r="AN424" s="258">
        <f t="shared" si="58"/>
        <v>0</v>
      </c>
      <c r="AO424" s="258" t="e">
        <f t="shared" si="60"/>
        <v>#VALUE!</v>
      </c>
    </row>
    <row r="425" spans="1:41">
      <c r="A425" s="261" t="e">
        <f t="shared" si="62"/>
        <v>#VALUE!</v>
      </c>
      <c r="B425" s="241">
        <v>422</v>
      </c>
      <c r="C425" s="242"/>
      <c r="D425" s="256" t="str">
        <f t="shared" si="55"/>
        <v/>
      </c>
      <c r="E425" s="234"/>
      <c r="F425" s="234"/>
      <c r="G425" s="242"/>
      <c r="H425" s="257" t="str">
        <f t="shared" si="56"/>
        <v/>
      </c>
      <c r="I425" s="234"/>
      <c r="J425" s="234"/>
      <c r="K425" s="234"/>
      <c r="L425" s="234"/>
      <c r="M425" s="308">
        <f t="shared" si="57"/>
        <v>0</v>
      </c>
      <c r="N425" s="234"/>
      <c r="O425" s="234"/>
      <c r="P425" s="234"/>
      <c r="Q425" s="234"/>
      <c r="R425" s="234"/>
      <c r="S425" s="234"/>
      <c r="T425" s="234"/>
      <c r="U425" s="234"/>
      <c r="V425" s="234"/>
      <c r="W425" s="234"/>
      <c r="X425" s="234"/>
      <c r="Y425" s="234"/>
      <c r="Z425" s="234"/>
      <c r="AA425" s="234"/>
      <c r="AB425" s="234"/>
      <c r="AC425" s="234"/>
      <c r="AD425" s="234"/>
      <c r="AE425" s="234"/>
      <c r="AF425" s="234"/>
      <c r="AG425" s="234"/>
      <c r="AH425" s="234"/>
      <c r="AI425" s="234"/>
      <c r="AJ425" s="234"/>
      <c r="AK425" s="234"/>
      <c r="AL425" s="258" t="str">
        <f t="shared" si="59"/>
        <v>нет</v>
      </c>
      <c r="AM425" s="258" t="str">
        <f t="shared" si="61"/>
        <v>нет</v>
      </c>
      <c r="AN425" s="258">
        <f t="shared" si="58"/>
        <v>0</v>
      </c>
      <c r="AO425" s="258" t="e">
        <f t="shared" si="60"/>
        <v>#VALUE!</v>
      </c>
    </row>
    <row r="426" spans="1:41">
      <c r="A426" s="261" t="e">
        <f t="shared" si="62"/>
        <v>#VALUE!</v>
      </c>
      <c r="B426" s="241">
        <v>423</v>
      </c>
      <c r="C426" s="242"/>
      <c r="D426" s="256" t="str">
        <f t="shared" si="55"/>
        <v/>
      </c>
      <c r="E426" s="234"/>
      <c r="F426" s="234"/>
      <c r="G426" s="242"/>
      <c r="H426" s="257" t="str">
        <f t="shared" si="56"/>
        <v/>
      </c>
      <c r="I426" s="234"/>
      <c r="J426" s="234"/>
      <c r="K426" s="234"/>
      <c r="L426" s="234"/>
      <c r="M426" s="308">
        <f t="shared" si="57"/>
        <v>0</v>
      </c>
      <c r="N426" s="234"/>
      <c r="O426" s="234"/>
      <c r="P426" s="234"/>
      <c r="Q426" s="234"/>
      <c r="R426" s="234"/>
      <c r="S426" s="234"/>
      <c r="T426" s="234"/>
      <c r="U426" s="234"/>
      <c r="V426" s="234"/>
      <c r="W426" s="234"/>
      <c r="X426" s="234"/>
      <c r="Y426" s="234"/>
      <c r="Z426" s="234"/>
      <c r="AA426" s="234"/>
      <c r="AB426" s="234"/>
      <c r="AC426" s="234"/>
      <c r="AD426" s="234"/>
      <c r="AE426" s="234"/>
      <c r="AF426" s="234"/>
      <c r="AG426" s="234"/>
      <c r="AH426" s="234"/>
      <c r="AI426" s="234"/>
      <c r="AJ426" s="234"/>
      <c r="AK426" s="234"/>
      <c r="AL426" s="258" t="str">
        <f t="shared" si="59"/>
        <v>нет</v>
      </c>
      <c r="AM426" s="258" t="str">
        <f t="shared" si="61"/>
        <v>нет</v>
      </c>
      <c r="AN426" s="258">
        <f t="shared" si="58"/>
        <v>0</v>
      </c>
      <c r="AO426" s="258" t="e">
        <f t="shared" si="60"/>
        <v>#VALUE!</v>
      </c>
    </row>
    <row r="427" spans="1:41">
      <c r="A427" s="261" t="e">
        <f t="shared" si="62"/>
        <v>#VALUE!</v>
      </c>
      <c r="B427" s="241">
        <v>424</v>
      </c>
      <c r="C427" s="242"/>
      <c r="D427" s="256" t="str">
        <f t="shared" si="55"/>
        <v/>
      </c>
      <c r="E427" s="234"/>
      <c r="F427" s="234"/>
      <c r="G427" s="242"/>
      <c r="H427" s="257" t="str">
        <f t="shared" si="56"/>
        <v/>
      </c>
      <c r="I427" s="234"/>
      <c r="J427" s="234"/>
      <c r="K427" s="234"/>
      <c r="L427" s="234"/>
      <c r="M427" s="308">
        <f t="shared" si="57"/>
        <v>0</v>
      </c>
      <c r="N427" s="234"/>
      <c r="O427" s="234"/>
      <c r="P427" s="234"/>
      <c r="Q427" s="234"/>
      <c r="R427" s="234"/>
      <c r="S427" s="234"/>
      <c r="T427" s="234"/>
      <c r="U427" s="234"/>
      <c r="V427" s="234"/>
      <c r="W427" s="234"/>
      <c r="X427" s="234"/>
      <c r="Y427" s="234"/>
      <c r="Z427" s="234"/>
      <c r="AA427" s="234"/>
      <c r="AB427" s="234"/>
      <c r="AC427" s="234"/>
      <c r="AD427" s="234"/>
      <c r="AE427" s="234"/>
      <c r="AF427" s="234"/>
      <c r="AG427" s="234"/>
      <c r="AH427" s="234"/>
      <c r="AI427" s="234"/>
      <c r="AJ427" s="234"/>
      <c r="AK427" s="234"/>
      <c r="AL427" s="258" t="str">
        <f t="shared" si="59"/>
        <v>нет</v>
      </c>
      <c r="AM427" s="258" t="str">
        <f t="shared" si="61"/>
        <v>нет</v>
      </c>
      <c r="AN427" s="258">
        <f t="shared" si="58"/>
        <v>0</v>
      </c>
      <c r="AO427" s="258" t="e">
        <f t="shared" si="60"/>
        <v>#VALUE!</v>
      </c>
    </row>
    <row r="428" spans="1:41">
      <c r="A428" s="261" t="e">
        <f t="shared" si="62"/>
        <v>#VALUE!</v>
      </c>
      <c r="B428" s="241">
        <v>425</v>
      </c>
      <c r="C428" s="242"/>
      <c r="D428" s="256" t="str">
        <f t="shared" si="55"/>
        <v/>
      </c>
      <c r="E428" s="234"/>
      <c r="F428" s="234"/>
      <c r="G428" s="242"/>
      <c r="H428" s="257" t="str">
        <f t="shared" si="56"/>
        <v/>
      </c>
      <c r="I428" s="234"/>
      <c r="J428" s="234"/>
      <c r="K428" s="234"/>
      <c r="L428" s="234"/>
      <c r="M428" s="308">
        <f t="shared" si="57"/>
        <v>0</v>
      </c>
      <c r="N428" s="234"/>
      <c r="O428" s="234"/>
      <c r="P428" s="234"/>
      <c r="Q428" s="234"/>
      <c r="R428" s="234"/>
      <c r="S428" s="234"/>
      <c r="T428" s="234"/>
      <c r="U428" s="234"/>
      <c r="V428" s="234"/>
      <c r="W428" s="234"/>
      <c r="X428" s="234"/>
      <c r="Y428" s="234"/>
      <c r="Z428" s="234"/>
      <c r="AA428" s="234"/>
      <c r="AB428" s="234"/>
      <c r="AC428" s="234"/>
      <c r="AD428" s="234"/>
      <c r="AE428" s="234"/>
      <c r="AF428" s="234"/>
      <c r="AG428" s="234"/>
      <c r="AH428" s="234"/>
      <c r="AI428" s="234"/>
      <c r="AJ428" s="234"/>
      <c r="AK428" s="234"/>
      <c r="AL428" s="258" t="str">
        <f t="shared" si="59"/>
        <v>нет</v>
      </c>
      <c r="AM428" s="258" t="str">
        <f t="shared" si="61"/>
        <v>нет</v>
      </c>
      <c r="AN428" s="258">
        <f t="shared" si="58"/>
        <v>0</v>
      </c>
      <c r="AO428" s="258" t="e">
        <f t="shared" si="60"/>
        <v>#VALUE!</v>
      </c>
    </row>
    <row r="429" spans="1:41">
      <c r="A429" s="261" t="e">
        <f t="shared" si="62"/>
        <v>#VALUE!</v>
      </c>
      <c r="B429" s="241">
        <v>426</v>
      </c>
      <c r="C429" s="242"/>
      <c r="D429" s="256" t="str">
        <f t="shared" si="55"/>
        <v/>
      </c>
      <c r="E429" s="234"/>
      <c r="F429" s="234"/>
      <c r="G429" s="242"/>
      <c r="H429" s="257" t="str">
        <f t="shared" si="56"/>
        <v/>
      </c>
      <c r="I429" s="234"/>
      <c r="J429" s="234"/>
      <c r="K429" s="234"/>
      <c r="L429" s="234"/>
      <c r="M429" s="308">
        <f t="shared" si="57"/>
        <v>0</v>
      </c>
      <c r="N429" s="234"/>
      <c r="O429" s="234"/>
      <c r="P429" s="234"/>
      <c r="Q429" s="234"/>
      <c r="R429" s="234"/>
      <c r="S429" s="234"/>
      <c r="T429" s="234"/>
      <c r="U429" s="234"/>
      <c r="V429" s="234"/>
      <c r="W429" s="234"/>
      <c r="X429" s="234"/>
      <c r="Y429" s="234"/>
      <c r="Z429" s="234"/>
      <c r="AA429" s="234"/>
      <c r="AB429" s="234"/>
      <c r="AC429" s="234"/>
      <c r="AD429" s="234"/>
      <c r="AE429" s="234"/>
      <c r="AF429" s="234"/>
      <c r="AG429" s="234"/>
      <c r="AH429" s="234"/>
      <c r="AI429" s="234"/>
      <c r="AJ429" s="234"/>
      <c r="AK429" s="234"/>
      <c r="AL429" s="258" t="str">
        <f t="shared" si="59"/>
        <v>нет</v>
      </c>
      <c r="AM429" s="258" t="str">
        <f t="shared" si="61"/>
        <v>нет</v>
      </c>
      <c r="AN429" s="258">
        <f t="shared" si="58"/>
        <v>0</v>
      </c>
      <c r="AO429" s="258" t="e">
        <f t="shared" si="60"/>
        <v>#VALUE!</v>
      </c>
    </row>
    <row r="430" spans="1:41">
      <c r="A430" s="261" t="e">
        <f t="shared" si="62"/>
        <v>#VALUE!</v>
      </c>
      <c r="B430" s="241">
        <v>427</v>
      </c>
      <c r="C430" s="242"/>
      <c r="D430" s="256" t="str">
        <f t="shared" si="55"/>
        <v/>
      </c>
      <c r="E430" s="234"/>
      <c r="F430" s="234"/>
      <c r="G430" s="242"/>
      <c r="H430" s="257" t="str">
        <f t="shared" si="56"/>
        <v/>
      </c>
      <c r="I430" s="234"/>
      <c r="J430" s="234"/>
      <c r="K430" s="234"/>
      <c r="L430" s="234"/>
      <c r="M430" s="308">
        <f t="shared" si="57"/>
        <v>0</v>
      </c>
      <c r="N430" s="234"/>
      <c r="O430" s="234"/>
      <c r="P430" s="234"/>
      <c r="Q430" s="234"/>
      <c r="R430" s="234"/>
      <c r="S430" s="234"/>
      <c r="T430" s="234"/>
      <c r="U430" s="234"/>
      <c r="V430" s="234"/>
      <c r="W430" s="234"/>
      <c r="X430" s="234"/>
      <c r="Y430" s="234"/>
      <c r="Z430" s="234"/>
      <c r="AA430" s="234"/>
      <c r="AB430" s="234"/>
      <c r="AC430" s="234"/>
      <c r="AD430" s="234"/>
      <c r="AE430" s="234"/>
      <c r="AF430" s="234"/>
      <c r="AG430" s="234"/>
      <c r="AH430" s="234"/>
      <c r="AI430" s="234"/>
      <c r="AJ430" s="234"/>
      <c r="AK430" s="234"/>
      <c r="AL430" s="258" t="str">
        <f t="shared" si="59"/>
        <v>нет</v>
      </c>
      <c r="AM430" s="258" t="str">
        <f t="shared" si="61"/>
        <v>нет</v>
      </c>
      <c r="AN430" s="258">
        <f t="shared" si="58"/>
        <v>0</v>
      </c>
      <c r="AO430" s="258" t="e">
        <f t="shared" si="60"/>
        <v>#VALUE!</v>
      </c>
    </row>
    <row r="431" spans="1:41">
      <c r="A431" s="261" t="e">
        <f t="shared" si="62"/>
        <v>#VALUE!</v>
      </c>
      <c r="B431" s="241">
        <v>428</v>
      </c>
      <c r="C431" s="242"/>
      <c r="D431" s="256" t="str">
        <f t="shared" si="55"/>
        <v/>
      </c>
      <c r="E431" s="234"/>
      <c r="F431" s="234"/>
      <c r="G431" s="242"/>
      <c r="H431" s="257" t="str">
        <f t="shared" si="56"/>
        <v/>
      </c>
      <c r="I431" s="234"/>
      <c r="J431" s="234"/>
      <c r="K431" s="234"/>
      <c r="L431" s="234"/>
      <c r="M431" s="308">
        <f t="shared" si="57"/>
        <v>0</v>
      </c>
      <c r="N431" s="234"/>
      <c r="O431" s="234"/>
      <c r="P431" s="234"/>
      <c r="Q431" s="234"/>
      <c r="R431" s="234"/>
      <c r="S431" s="234"/>
      <c r="T431" s="234"/>
      <c r="U431" s="234"/>
      <c r="V431" s="234"/>
      <c r="W431" s="234"/>
      <c r="X431" s="234"/>
      <c r="Y431" s="234"/>
      <c r="Z431" s="234"/>
      <c r="AA431" s="234"/>
      <c r="AB431" s="234"/>
      <c r="AC431" s="234"/>
      <c r="AD431" s="234"/>
      <c r="AE431" s="234"/>
      <c r="AF431" s="234"/>
      <c r="AG431" s="234"/>
      <c r="AH431" s="234"/>
      <c r="AI431" s="234"/>
      <c r="AJ431" s="234"/>
      <c r="AK431" s="234"/>
      <c r="AL431" s="258" t="str">
        <f t="shared" si="59"/>
        <v>нет</v>
      </c>
      <c r="AM431" s="258" t="str">
        <f t="shared" si="61"/>
        <v>нет</v>
      </c>
      <c r="AN431" s="258">
        <f t="shared" si="58"/>
        <v>0</v>
      </c>
      <c r="AO431" s="258" t="e">
        <f t="shared" si="60"/>
        <v>#VALUE!</v>
      </c>
    </row>
    <row r="432" spans="1:41">
      <c r="A432" s="261" t="e">
        <f t="shared" si="62"/>
        <v>#VALUE!</v>
      </c>
      <c r="B432" s="241">
        <v>429</v>
      </c>
      <c r="C432" s="242"/>
      <c r="D432" s="256" t="str">
        <f t="shared" si="55"/>
        <v/>
      </c>
      <c r="E432" s="234"/>
      <c r="F432" s="234"/>
      <c r="G432" s="242"/>
      <c r="H432" s="257" t="str">
        <f t="shared" si="56"/>
        <v/>
      </c>
      <c r="I432" s="234"/>
      <c r="J432" s="234"/>
      <c r="K432" s="234"/>
      <c r="L432" s="234"/>
      <c r="M432" s="308">
        <f t="shared" si="57"/>
        <v>0</v>
      </c>
      <c r="N432" s="234"/>
      <c r="O432" s="234"/>
      <c r="P432" s="234"/>
      <c r="Q432" s="234"/>
      <c r="R432" s="234"/>
      <c r="S432" s="234"/>
      <c r="T432" s="234"/>
      <c r="U432" s="234"/>
      <c r="V432" s="234"/>
      <c r="W432" s="234"/>
      <c r="X432" s="234"/>
      <c r="Y432" s="234"/>
      <c r="Z432" s="234"/>
      <c r="AA432" s="234"/>
      <c r="AB432" s="234"/>
      <c r="AC432" s="234"/>
      <c r="AD432" s="234"/>
      <c r="AE432" s="234"/>
      <c r="AF432" s="234"/>
      <c r="AG432" s="234"/>
      <c r="AH432" s="234"/>
      <c r="AI432" s="234"/>
      <c r="AJ432" s="234"/>
      <c r="AK432" s="234"/>
      <c r="AL432" s="258" t="str">
        <f t="shared" si="59"/>
        <v>нет</v>
      </c>
      <c r="AM432" s="258" t="str">
        <f t="shared" si="61"/>
        <v>нет</v>
      </c>
      <c r="AN432" s="258">
        <f t="shared" si="58"/>
        <v>0</v>
      </c>
      <c r="AO432" s="258" t="e">
        <f t="shared" si="60"/>
        <v>#VALUE!</v>
      </c>
    </row>
    <row r="433" spans="1:41">
      <c r="A433" s="261" t="e">
        <f t="shared" si="62"/>
        <v>#VALUE!</v>
      </c>
      <c r="B433" s="241">
        <v>430</v>
      </c>
      <c r="C433" s="242"/>
      <c r="D433" s="256" t="str">
        <f t="shared" si="55"/>
        <v/>
      </c>
      <c r="E433" s="234"/>
      <c r="F433" s="234"/>
      <c r="G433" s="242"/>
      <c r="H433" s="257" t="str">
        <f t="shared" si="56"/>
        <v/>
      </c>
      <c r="I433" s="234"/>
      <c r="J433" s="234"/>
      <c r="K433" s="234"/>
      <c r="L433" s="234"/>
      <c r="M433" s="308">
        <f t="shared" si="57"/>
        <v>0</v>
      </c>
      <c r="N433" s="234"/>
      <c r="O433" s="234"/>
      <c r="P433" s="234"/>
      <c r="Q433" s="234"/>
      <c r="R433" s="234"/>
      <c r="S433" s="234"/>
      <c r="T433" s="234"/>
      <c r="U433" s="234"/>
      <c r="V433" s="234"/>
      <c r="W433" s="234"/>
      <c r="X433" s="234"/>
      <c r="Y433" s="234"/>
      <c r="Z433" s="234"/>
      <c r="AA433" s="234"/>
      <c r="AB433" s="234"/>
      <c r="AC433" s="234"/>
      <c r="AD433" s="234"/>
      <c r="AE433" s="234"/>
      <c r="AF433" s="234"/>
      <c r="AG433" s="234"/>
      <c r="AH433" s="234"/>
      <c r="AI433" s="234"/>
      <c r="AJ433" s="234"/>
      <c r="AK433" s="234"/>
      <c r="AL433" s="258" t="str">
        <f t="shared" si="59"/>
        <v>нет</v>
      </c>
      <c r="AM433" s="258" t="str">
        <f t="shared" si="61"/>
        <v>нет</v>
      </c>
      <c r="AN433" s="258">
        <f t="shared" si="58"/>
        <v>0</v>
      </c>
      <c r="AO433" s="258" t="e">
        <f t="shared" si="60"/>
        <v>#VALUE!</v>
      </c>
    </row>
    <row r="434" spans="1:41">
      <c r="A434" s="261" t="e">
        <f t="shared" si="62"/>
        <v>#VALUE!</v>
      </c>
      <c r="B434" s="241">
        <v>431</v>
      </c>
      <c r="C434" s="242"/>
      <c r="D434" s="256" t="str">
        <f t="shared" si="55"/>
        <v/>
      </c>
      <c r="E434" s="234"/>
      <c r="F434" s="234"/>
      <c r="G434" s="242"/>
      <c r="H434" s="257" t="str">
        <f t="shared" si="56"/>
        <v/>
      </c>
      <c r="I434" s="234"/>
      <c r="J434" s="234"/>
      <c r="K434" s="234"/>
      <c r="L434" s="234"/>
      <c r="M434" s="308">
        <f t="shared" si="57"/>
        <v>0</v>
      </c>
      <c r="N434" s="234"/>
      <c r="O434" s="234"/>
      <c r="P434" s="234"/>
      <c r="Q434" s="234"/>
      <c r="R434" s="234"/>
      <c r="S434" s="234"/>
      <c r="T434" s="234"/>
      <c r="U434" s="234"/>
      <c r="V434" s="234"/>
      <c r="W434" s="234"/>
      <c r="X434" s="234"/>
      <c r="Y434" s="234"/>
      <c r="Z434" s="234"/>
      <c r="AA434" s="234"/>
      <c r="AB434" s="234"/>
      <c r="AC434" s="234"/>
      <c r="AD434" s="234"/>
      <c r="AE434" s="234"/>
      <c r="AF434" s="234"/>
      <c r="AG434" s="234"/>
      <c r="AH434" s="234"/>
      <c r="AI434" s="234"/>
      <c r="AJ434" s="234"/>
      <c r="AK434" s="234"/>
      <c r="AL434" s="258" t="str">
        <f t="shared" si="59"/>
        <v>нет</v>
      </c>
      <c r="AM434" s="258" t="str">
        <f t="shared" si="61"/>
        <v>нет</v>
      </c>
      <c r="AN434" s="258">
        <f t="shared" si="58"/>
        <v>0</v>
      </c>
      <c r="AO434" s="258" t="e">
        <f t="shared" si="60"/>
        <v>#VALUE!</v>
      </c>
    </row>
    <row r="435" spans="1:41">
      <c r="A435" s="261" t="e">
        <f t="shared" si="62"/>
        <v>#VALUE!</v>
      </c>
      <c r="B435" s="241">
        <v>432</v>
      </c>
      <c r="C435" s="242"/>
      <c r="D435" s="256" t="str">
        <f t="shared" si="55"/>
        <v/>
      </c>
      <c r="E435" s="234"/>
      <c r="F435" s="234"/>
      <c r="G435" s="242"/>
      <c r="H435" s="257" t="str">
        <f t="shared" si="56"/>
        <v/>
      </c>
      <c r="I435" s="234"/>
      <c r="J435" s="234"/>
      <c r="K435" s="234"/>
      <c r="L435" s="234"/>
      <c r="M435" s="308">
        <f t="shared" si="57"/>
        <v>0</v>
      </c>
      <c r="N435" s="234"/>
      <c r="O435" s="234"/>
      <c r="P435" s="234"/>
      <c r="Q435" s="234"/>
      <c r="R435" s="234"/>
      <c r="S435" s="234"/>
      <c r="T435" s="234"/>
      <c r="U435" s="234"/>
      <c r="V435" s="234"/>
      <c r="W435" s="234"/>
      <c r="X435" s="234"/>
      <c r="Y435" s="234"/>
      <c r="Z435" s="234"/>
      <c r="AA435" s="234"/>
      <c r="AB435" s="234"/>
      <c r="AC435" s="234"/>
      <c r="AD435" s="234"/>
      <c r="AE435" s="234"/>
      <c r="AF435" s="234"/>
      <c r="AG435" s="234"/>
      <c r="AH435" s="234"/>
      <c r="AI435" s="234"/>
      <c r="AJ435" s="234"/>
      <c r="AK435" s="234"/>
      <c r="AL435" s="258" t="str">
        <f t="shared" si="59"/>
        <v>нет</v>
      </c>
      <c r="AM435" s="258" t="str">
        <f t="shared" si="61"/>
        <v>нет</v>
      </c>
      <c r="AN435" s="258">
        <f t="shared" si="58"/>
        <v>0</v>
      </c>
      <c r="AO435" s="258" t="e">
        <f t="shared" si="60"/>
        <v>#VALUE!</v>
      </c>
    </row>
    <row r="436" spans="1:41">
      <c r="A436" s="261" t="e">
        <f t="shared" si="62"/>
        <v>#VALUE!</v>
      </c>
      <c r="B436" s="241">
        <v>433</v>
      </c>
      <c r="C436" s="242"/>
      <c r="D436" s="256" t="str">
        <f t="shared" si="55"/>
        <v/>
      </c>
      <c r="E436" s="234"/>
      <c r="F436" s="234"/>
      <c r="G436" s="242"/>
      <c r="H436" s="257" t="str">
        <f t="shared" si="56"/>
        <v/>
      </c>
      <c r="I436" s="234"/>
      <c r="J436" s="234"/>
      <c r="K436" s="234"/>
      <c r="L436" s="234"/>
      <c r="M436" s="308">
        <f t="shared" si="57"/>
        <v>0</v>
      </c>
      <c r="N436" s="234"/>
      <c r="O436" s="234"/>
      <c r="P436" s="234"/>
      <c r="Q436" s="234"/>
      <c r="R436" s="234"/>
      <c r="S436" s="234"/>
      <c r="T436" s="234"/>
      <c r="U436" s="234"/>
      <c r="V436" s="234"/>
      <c r="W436" s="234"/>
      <c r="X436" s="234"/>
      <c r="Y436" s="234"/>
      <c r="Z436" s="234"/>
      <c r="AA436" s="234"/>
      <c r="AB436" s="234"/>
      <c r="AC436" s="234"/>
      <c r="AD436" s="234"/>
      <c r="AE436" s="234"/>
      <c r="AF436" s="234"/>
      <c r="AG436" s="234"/>
      <c r="AH436" s="234"/>
      <c r="AI436" s="234"/>
      <c r="AJ436" s="234"/>
      <c r="AK436" s="234"/>
      <c r="AL436" s="258" t="str">
        <f t="shared" si="59"/>
        <v>нет</v>
      </c>
      <c r="AM436" s="258" t="str">
        <f t="shared" si="61"/>
        <v>нет</v>
      </c>
      <c r="AN436" s="258">
        <f t="shared" si="58"/>
        <v>0</v>
      </c>
      <c r="AO436" s="258" t="e">
        <f t="shared" si="60"/>
        <v>#VALUE!</v>
      </c>
    </row>
    <row r="437" spans="1:41">
      <c r="A437" s="261" t="e">
        <f t="shared" si="62"/>
        <v>#VALUE!</v>
      </c>
      <c r="B437" s="241">
        <v>434</v>
      </c>
      <c r="C437" s="242"/>
      <c r="D437" s="256" t="str">
        <f t="shared" si="55"/>
        <v/>
      </c>
      <c r="E437" s="234"/>
      <c r="F437" s="234"/>
      <c r="G437" s="242"/>
      <c r="H437" s="257" t="str">
        <f t="shared" si="56"/>
        <v/>
      </c>
      <c r="I437" s="234"/>
      <c r="J437" s="234"/>
      <c r="K437" s="234"/>
      <c r="L437" s="234"/>
      <c r="M437" s="308">
        <f t="shared" si="57"/>
        <v>0</v>
      </c>
      <c r="N437" s="234"/>
      <c r="O437" s="234"/>
      <c r="P437" s="234"/>
      <c r="Q437" s="234"/>
      <c r="R437" s="234"/>
      <c r="S437" s="234"/>
      <c r="T437" s="234"/>
      <c r="U437" s="234"/>
      <c r="V437" s="234"/>
      <c r="W437" s="234"/>
      <c r="X437" s="234"/>
      <c r="Y437" s="234"/>
      <c r="Z437" s="234"/>
      <c r="AA437" s="234"/>
      <c r="AB437" s="234"/>
      <c r="AC437" s="234"/>
      <c r="AD437" s="234"/>
      <c r="AE437" s="234"/>
      <c r="AF437" s="234"/>
      <c r="AG437" s="234"/>
      <c r="AH437" s="234"/>
      <c r="AI437" s="234"/>
      <c r="AJ437" s="234"/>
      <c r="AK437" s="234"/>
      <c r="AL437" s="258" t="str">
        <f t="shared" si="59"/>
        <v>нет</v>
      </c>
      <c r="AM437" s="258" t="str">
        <f t="shared" si="61"/>
        <v>нет</v>
      </c>
      <c r="AN437" s="258">
        <f t="shared" si="58"/>
        <v>0</v>
      </c>
      <c r="AO437" s="258" t="e">
        <f t="shared" si="60"/>
        <v>#VALUE!</v>
      </c>
    </row>
    <row r="438" spans="1:41">
      <c r="A438" s="261" t="e">
        <f t="shared" si="62"/>
        <v>#VALUE!</v>
      </c>
      <c r="B438" s="241">
        <v>435</v>
      </c>
      <c r="C438" s="242"/>
      <c r="D438" s="256" t="str">
        <f t="shared" si="55"/>
        <v/>
      </c>
      <c r="E438" s="234"/>
      <c r="F438" s="234"/>
      <c r="G438" s="242"/>
      <c r="H438" s="257" t="str">
        <f t="shared" si="56"/>
        <v/>
      </c>
      <c r="I438" s="234"/>
      <c r="J438" s="234"/>
      <c r="K438" s="234"/>
      <c r="L438" s="234"/>
      <c r="M438" s="308">
        <f t="shared" si="57"/>
        <v>0</v>
      </c>
      <c r="N438" s="234"/>
      <c r="O438" s="234"/>
      <c r="P438" s="234"/>
      <c r="Q438" s="234"/>
      <c r="R438" s="234"/>
      <c r="S438" s="234"/>
      <c r="T438" s="234"/>
      <c r="U438" s="234"/>
      <c r="V438" s="234"/>
      <c r="W438" s="234"/>
      <c r="X438" s="234"/>
      <c r="Y438" s="234"/>
      <c r="Z438" s="234"/>
      <c r="AA438" s="234"/>
      <c r="AB438" s="234"/>
      <c r="AC438" s="234"/>
      <c r="AD438" s="234"/>
      <c r="AE438" s="234"/>
      <c r="AF438" s="234"/>
      <c r="AG438" s="234"/>
      <c r="AH438" s="234"/>
      <c r="AI438" s="234"/>
      <c r="AJ438" s="234"/>
      <c r="AK438" s="234"/>
      <c r="AL438" s="258" t="str">
        <f t="shared" si="59"/>
        <v>нет</v>
      </c>
      <c r="AM438" s="258" t="str">
        <f t="shared" si="61"/>
        <v>нет</v>
      </c>
      <c r="AN438" s="258">
        <f t="shared" si="58"/>
        <v>0</v>
      </c>
      <c r="AO438" s="258" t="e">
        <f t="shared" si="60"/>
        <v>#VALUE!</v>
      </c>
    </row>
    <row r="439" spans="1:41">
      <c r="A439" s="261" t="e">
        <f t="shared" si="62"/>
        <v>#VALUE!</v>
      </c>
      <c r="B439" s="241">
        <v>436</v>
      </c>
      <c r="C439" s="242"/>
      <c r="D439" s="256" t="str">
        <f t="shared" si="55"/>
        <v/>
      </c>
      <c r="E439" s="234"/>
      <c r="F439" s="234"/>
      <c r="G439" s="242"/>
      <c r="H439" s="257" t="str">
        <f t="shared" si="56"/>
        <v/>
      </c>
      <c r="I439" s="234"/>
      <c r="J439" s="234"/>
      <c r="K439" s="234"/>
      <c r="L439" s="234"/>
      <c r="M439" s="308">
        <f t="shared" si="57"/>
        <v>0</v>
      </c>
      <c r="N439" s="234"/>
      <c r="O439" s="234"/>
      <c r="P439" s="234"/>
      <c r="Q439" s="234"/>
      <c r="R439" s="234"/>
      <c r="S439" s="234"/>
      <c r="T439" s="234"/>
      <c r="U439" s="234"/>
      <c r="V439" s="234"/>
      <c r="W439" s="234"/>
      <c r="X439" s="234"/>
      <c r="Y439" s="234"/>
      <c r="Z439" s="234"/>
      <c r="AA439" s="234"/>
      <c r="AB439" s="234"/>
      <c r="AC439" s="234"/>
      <c r="AD439" s="234"/>
      <c r="AE439" s="234"/>
      <c r="AF439" s="234"/>
      <c r="AG439" s="234"/>
      <c r="AH439" s="234"/>
      <c r="AI439" s="234"/>
      <c r="AJ439" s="234"/>
      <c r="AK439" s="234"/>
      <c r="AL439" s="258" t="str">
        <f t="shared" si="59"/>
        <v>нет</v>
      </c>
      <c r="AM439" s="258" t="str">
        <f t="shared" si="61"/>
        <v>нет</v>
      </c>
      <c r="AN439" s="258">
        <f t="shared" si="58"/>
        <v>0</v>
      </c>
      <c r="AO439" s="258" t="e">
        <f t="shared" si="60"/>
        <v>#VALUE!</v>
      </c>
    </row>
    <row r="440" spans="1:41">
      <c r="A440" s="261" t="e">
        <f t="shared" si="62"/>
        <v>#VALUE!</v>
      </c>
      <c r="B440" s="241">
        <v>437</v>
      </c>
      <c r="C440" s="242"/>
      <c r="D440" s="256" t="str">
        <f t="shared" si="55"/>
        <v/>
      </c>
      <c r="E440" s="234"/>
      <c r="F440" s="234"/>
      <c r="G440" s="242"/>
      <c r="H440" s="257" t="str">
        <f t="shared" si="56"/>
        <v/>
      </c>
      <c r="I440" s="234"/>
      <c r="J440" s="234"/>
      <c r="K440" s="234"/>
      <c r="L440" s="234"/>
      <c r="M440" s="308">
        <f t="shared" si="57"/>
        <v>0</v>
      </c>
      <c r="N440" s="234"/>
      <c r="O440" s="234"/>
      <c r="P440" s="234"/>
      <c r="Q440" s="234"/>
      <c r="R440" s="234"/>
      <c r="S440" s="234"/>
      <c r="T440" s="234"/>
      <c r="U440" s="234"/>
      <c r="V440" s="234"/>
      <c r="W440" s="234"/>
      <c r="X440" s="234"/>
      <c r="Y440" s="234"/>
      <c r="Z440" s="234"/>
      <c r="AA440" s="234"/>
      <c r="AB440" s="234"/>
      <c r="AC440" s="234"/>
      <c r="AD440" s="234"/>
      <c r="AE440" s="234"/>
      <c r="AF440" s="234"/>
      <c r="AG440" s="234"/>
      <c r="AH440" s="234"/>
      <c r="AI440" s="234"/>
      <c r="AJ440" s="234"/>
      <c r="AK440" s="234"/>
      <c r="AL440" s="258" t="str">
        <f t="shared" si="59"/>
        <v>нет</v>
      </c>
      <c r="AM440" s="258" t="str">
        <f t="shared" si="61"/>
        <v>нет</v>
      </c>
      <c r="AN440" s="258">
        <f t="shared" si="58"/>
        <v>0</v>
      </c>
      <c r="AO440" s="258" t="e">
        <f t="shared" si="60"/>
        <v>#VALUE!</v>
      </c>
    </row>
    <row r="441" spans="1:41">
      <c r="A441" s="261" t="e">
        <f t="shared" si="62"/>
        <v>#VALUE!</v>
      </c>
      <c r="B441" s="241">
        <v>438</v>
      </c>
      <c r="C441" s="242"/>
      <c r="D441" s="256" t="str">
        <f t="shared" si="55"/>
        <v/>
      </c>
      <c r="E441" s="234"/>
      <c r="F441" s="234"/>
      <c r="G441" s="242"/>
      <c r="H441" s="257" t="str">
        <f t="shared" si="56"/>
        <v/>
      </c>
      <c r="I441" s="234"/>
      <c r="J441" s="234"/>
      <c r="K441" s="234"/>
      <c r="L441" s="234"/>
      <c r="M441" s="308">
        <f t="shared" si="57"/>
        <v>0</v>
      </c>
      <c r="N441" s="234"/>
      <c r="O441" s="234"/>
      <c r="P441" s="234"/>
      <c r="Q441" s="234"/>
      <c r="R441" s="234"/>
      <c r="S441" s="234"/>
      <c r="T441" s="234"/>
      <c r="U441" s="234"/>
      <c r="V441" s="234"/>
      <c r="W441" s="234"/>
      <c r="X441" s="234"/>
      <c r="Y441" s="234"/>
      <c r="Z441" s="234"/>
      <c r="AA441" s="234"/>
      <c r="AB441" s="234"/>
      <c r="AC441" s="234"/>
      <c r="AD441" s="234"/>
      <c r="AE441" s="234"/>
      <c r="AF441" s="234"/>
      <c r="AG441" s="234"/>
      <c r="AH441" s="234"/>
      <c r="AI441" s="234"/>
      <c r="AJ441" s="234"/>
      <c r="AK441" s="234"/>
      <c r="AL441" s="258" t="str">
        <f t="shared" si="59"/>
        <v>нет</v>
      </c>
      <c r="AM441" s="258" t="str">
        <f t="shared" si="61"/>
        <v>нет</v>
      </c>
      <c r="AN441" s="258">
        <f t="shared" si="58"/>
        <v>0</v>
      </c>
      <c r="AO441" s="258" t="e">
        <f t="shared" si="60"/>
        <v>#VALUE!</v>
      </c>
    </row>
    <row r="442" spans="1:41">
      <c r="A442" s="261" t="e">
        <f t="shared" si="62"/>
        <v>#VALUE!</v>
      </c>
      <c r="B442" s="241">
        <v>439</v>
      </c>
      <c r="C442" s="242"/>
      <c r="D442" s="256" t="str">
        <f t="shared" si="55"/>
        <v/>
      </c>
      <c r="E442" s="234"/>
      <c r="F442" s="234"/>
      <c r="G442" s="242"/>
      <c r="H442" s="257" t="str">
        <f t="shared" si="56"/>
        <v/>
      </c>
      <c r="I442" s="234"/>
      <c r="J442" s="234"/>
      <c r="K442" s="234"/>
      <c r="L442" s="234"/>
      <c r="M442" s="308">
        <f t="shared" si="57"/>
        <v>0</v>
      </c>
      <c r="N442" s="234"/>
      <c r="O442" s="234"/>
      <c r="P442" s="234"/>
      <c r="Q442" s="234"/>
      <c r="R442" s="234"/>
      <c r="S442" s="234"/>
      <c r="T442" s="234"/>
      <c r="U442" s="234"/>
      <c r="V442" s="234"/>
      <c r="W442" s="234"/>
      <c r="X442" s="234"/>
      <c r="Y442" s="234"/>
      <c r="Z442" s="234"/>
      <c r="AA442" s="234"/>
      <c r="AB442" s="234"/>
      <c r="AC442" s="234"/>
      <c r="AD442" s="234"/>
      <c r="AE442" s="234"/>
      <c r="AF442" s="234"/>
      <c r="AG442" s="234"/>
      <c r="AH442" s="234"/>
      <c r="AI442" s="234"/>
      <c r="AJ442" s="234"/>
      <c r="AK442" s="234"/>
      <c r="AL442" s="258" t="str">
        <f t="shared" si="59"/>
        <v>нет</v>
      </c>
      <c r="AM442" s="258" t="str">
        <f t="shared" si="61"/>
        <v>нет</v>
      </c>
      <c r="AN442" s="258">
        <f t="shared" si="58"/>
        <v>0</v>
      </c>
      <c r="AO442" s="258" t="e">
        <f t="shared" si="60"/>
        <v>#VALUE!</v>
      </c>
    </row>
    <row r="443" spans="1:41">
      <c r="A443" s="261" t="e">
        <f t="shared" si="62"/>
        <v>#VALUE!</v>
      </c>
      <c r="B443" s="241">
        <v>440</v>
      </c>
      <c r="C443" s="242"/>
      <c r="D443" s="256" t="str">
        <f t="shared" si="55"/>
        <v/>
      </c>
      <c r="E443" s="234"/>
      <c r="F443" s="234"/>
      <c r="G443" s="242"/>
      <c r="H443" s="257" t="str">
        <f t="shared" si="56"/>
        <v/>
      </c>
      <c r="I443" s="234"/>
      <c r="J443" s="234"/>
      <c r="K443" s="234"/>
      <c r="L443" s="234"/>
      <c r="M443" s="308">
        <f t="shared" si="57"/>
        <v>0</v>
      </c>
      <c r="N443" s="234"/>
      <c r="O443" s="234"/>
      <c r="P443" s="234"/>
      <c r="Q443" s="234"/>
      <c r="R443" s="234"/>
      <c r="S443" s="234"/>
      <c r="T443" s="234"/>
      <c r="U443" s="234"/>
      <c r="V443" s="234"/>
      <c r="W443" s="234"/>
      <c r="X443" s="234"/>
      <c r="Y443" s="234"/>
      <c r="Z443" s="234"/>
      <c r="AA443" s="234"/>
      <c r="AB443" s="234"/>
      <c r="AC443" s="234"/>
      <c r="AD443" s="234"/>
      <c r="AE443" s="234"/>
      <c r="AF443" s="234"/>
      <c r="AG443" s="234"/>
      <c r="AH443" s="234"/>
      <c r="AI443" s="234"/>
      <c r="AJ443" s="234"/>
      <c r="AK443" s="234"/>
      <c r="AL443" s="258" t="str">
        <f t="shared" si="59"/>
        <v>нет</v>
      </c>
      <c r="AM443" s="258" t="str">
        <f t="shared" si="61"/>
        <v>нет</v>
      </c>
      <c r="AN443" s="258">
        <f t="shared" si="58"/>
        <v>0</v>
      </c>
      <c r="AO443" s="258" t="e">
        <f t="shared" si="60"/>
        <v>#VALUE!</v>
      </c>
    </row>
    <row r="444" spans="1:41">
      <c r="A444" s="261" t="e">
        <f t="shared" si="62"/>
        <v>#VALUE!</v>
      </c>
      <c r="B444" s="241">
        <v>441</v>
      </c>
      <c r="C444" s="242"/>
      <c r="D444" s="256" t="str">
        <f t="shared" si="55"/>
        <v/>
      </c>
      <c r="E444" s="234"/>
      <c r="F444" s="234"/>
      <c r="G444" s="242"/>
      <c r="H444" s="257" t="str">
        <f t="shared" si="56"/>
        <v/>
      </c>
      <c r="I444" s="234"/>
      <c r="J444" s="234"/>
      <c r="K444" s="234"/>
      <c r="L444" s="234"/>
      <c r="M444" s="308">
        <f t="shared" si="57"/>
        <v>0</v>
      </c>
      <c r="N444" s="234"/>
      <c r="O444" s="234"/>
      <c r="P444" s="234"/>
      <c r="Q444" s="234"/>
      <c r="R444" s="234"/>
      <c r="S444" s="234"/>
      <c r="T444" s="234"/>
      <c r="U444" s="234"/>
      <c r="V444" s="234"/>
      <c r="W444" s="234"/>
      <c r="X444" s="234"/>
      <c r="Y444" s="234"/>
      <c r="Z444" s="234"/>
      <c r="AA444" s="234"/>
      <c r="AB444" s="234"/>
      <c r="AC444" s="234"/>
      <c r="AD444" s="234"/>
      <c r="AE444" s="234"/>
      <c r="AF444" s="234"/>
      <c r="AG444" s="234"/>
      <c r="AH444" s="234"/>
      <c r="AI444" s="234"/>
      <c r="AJ444" s="234"/>
      <c r="AK444" s="234"/>
      <c r="AL444" s="258" t="str">
        <f t="shared" si="59"/>
        <v>нет</v>
      </c>
      <c r="AM444" s="258" t="str">
        <f t="shared" si="61"/>
        <v>нет</v>
      </c>
      <c r="AN444" s="258">
        <f t="shared" si="58"/>
        <v>0</v>
      </c>
      <c r="AO444" s="258" t="e">
        <f t="shared" si="60"/>
        <v>#VALUE!</v>
      </c>
    </row>
    <row r="445" spans="1:41">
      <c r="A445" s="261" t="e">
        <f t="shared" si="62"/>
        <v>#VALUE!</v>
      </c>
      <c r="B445" s="241">
        <v>442</v>
      </c>
      <c r="C445" s="242"/>
      <c r="D445" s="256" t="str">
        <f t="shared" si="55"/>
        <v/>
      </c>
      <c r="E445" s="234"/>
      <c r="F445" s="234"/>
      <c r="G445" s="242"/>
      <c r="H445" s="257" t="str">
        <f t="shared" si="56"/>
        <v/>
      </c>
      <c r="I445" s="234"/>
      <c r="J445" s="234"/>
      <c r="K445" s="234"/>
      <c r="L445" s="234"/>
      <c r="M445" s="308">
        <f t="shared" si="57"/>
        <v>0</v>
      </c>
      <c r="N445" s="234"/>
      <c r="O445" s="234"/>
      <c r="P445" s="234"/>
      <c r="Q445" s="234"/>
      <c r="R445" s="234"/>
      <c r="S445" s="234"/>
      <c r="T445" s="234"/>
      <c r="U445" s="234"/>
      <c r="V445" s="234"/>
      <c r="W445" s="234"/>
      <c r="X445" s="234"/>
      <c r="Y445" s="234"/>
      <c r="Z445" s="234"/>
      <c r="AA445" s="234"/>
      <c r="AB445" s="234"/>
      <c r="AC445" s="234"/>
      <c r="AD445" s="234"/>
      <c r="AE445" s="234"/>
      <c r="AF445" s="234"/>
      <c r="AG445" s="234"/>
      <c r="AH445" s="234"/>
      <c r="AI445" s="234"/>
      <c r="AJ445" s="234"/>
      <c r="AK445" s="234"/>
      <c r="AL445" s="258" t="str">
        <f t="shared" si="59"/>
        <v>нет</v>
      </c>
      <c r="AM445" s="258" t="str">
        <f t="shared" si="61"/>
        <v>нет</v>
      </c>
      <c r="AN445" s="258">
        <f t="shared" si="58"/>
        <v>0</v>
      </c>
      <c r="AO445" s="258" t="e">
        <f t="shared" si="60"/>
        <v>#VALUE!</v>
      </c>
    </row>
    <row r="446" spans="1:41">
      <c r="A446" s="261" t="e">
        <f t="shared" si="62"/>
        <v>#VALUE!</v>
      </c>
      <c r="B446" s="241">
        <v>443</v>
      </c>
      <c r="C446" s="242"/>
      <c r="D446" s="256" t="str">
        <f t="shared" si="55"/>
        <v/>
      </c>
      <c r="E446" s="234"/>
      <c r="F446" s="234"/>
      <c r="G446" s="242"/>
      <c r="H446" s="257" t="str">
        <f t="shared" si="56"/>
        <v/>
      </c>
      <c r="I446" s="234"/>
      <c r="J446" s="234"/>
      <c r="K446" s="234"/>
      <c r="L446" s="234"/>
      <c r="M446" s="308">
        <f t="shared" si="57"/>
        <v>0</v>
      </c>
      <c r="N446" s="234"/>
      <c r="O446" s="234"/>
      <c r="P446" s="234"/>
      <c r="Q446" s="234"/>
      <c r="R446" s="234"/>
      <c r="S446" s="234"/>
      <c r="T446" s="234"/>
      <c r="U446" s="234"/>
      <c r="V446" s="234"/>
      <c r="W446" s="234"/>
      <c r="X446" s="234"/>
      <c r="Y446" s="234"/>
      <c r="Z446" s="234"/>
      <c r="AA446" s="234"/>
      <c r="AB446" s="234"/>
      <c r="AC446" s="234"/>
      <c r="AD446" s="234"/>
      <c r="AE446" s="234"/>
      <c r="AF446" s="234"/>
      <c r="AG446" s="234"/>
      <c r="AH446" s="234"/>
      <c r="AI446" s="234"/>
      <c r="AJ446" s="234"/>
      <c r="AK446" s="234"/>
      <c r="AL446" s="258" t="str">
        <f t="shared" si="59"/>
        <v>нет</v>
      </c>
      <c r="AM446" s="258" t="str">
        <f t="shared" si="61"/>
        <v>нет</v>
      </c>
      <c r="AN446" s="258">
        <f t="shared" si="58"/>
        <v>0</v>
      </c>
      <c r="AO446" s="258" t="e">
        <f t="shared" si="60"/>
        <v>#VALUE!</v>
      </c>
    </row>
    <row r="447" spans="1:41">
      <c r="A447" s="261" t="e">
        <f t="shared" si="62"/>
        <v>#VALUE!</v>
      </c>
      <c r="B447" s="241">
        <v>444</v>
      </c>
      <c r="C447" s="242"/>
      <c r="D447" s="256" t="str">
        <f t="shared" ref="D447:D510" si="63">IFERROR(VLOOKUP(C447,msu,2,0),"")</f>
        <v/>
      </c>
      <c r="E447" s="234"/>
      <c r="F447" s="234"/>
      <c r="G447" s="242"/>
      <c r="H447" s="257" t="str">
        <f t="shared" ref="H447:H510" si="64">IFERROR(VLOOKUP(G447,oo,2,0),"")</f>
        <v/>
      </c>
      <c r="I447" s="234"/>
      <c r="J447" s="234"/>
      <c r="K447" s="234"/>
      <c r="L447" s="234"/>
      <c r="M447" s="308">
        <f t="shared" ref="M447:M510" si="65">COUNTA(N447:AK447)</f>
        <v>0</v>
      </c>
      <c r="N447" s="234"/>
      <c r="O447" s="234"/>
      <c r="P447" s="234"/>
      <c r="Q447" s="234"/>
      <c r="R447" s="234"/>
      <c r="S447" s="234"/>
      <c r="T447" s="234"/>
      <c r="U447" s="234"/>
      <c r="V447" s="234"/>
      <c r="W447" s="234"/>
      <c r="X447" s="234"/>
      <c r="Y447" s="234"/>
      <c r="Z447" s="234"/>
      <c r="AA447" s="234"/>
      <c r="AB447" s="234"/>
      <c r="AC447" s="234"/>
      <c r="AD447" s="234"/>
      <c r="AE447" s="234"/>
      <c r="AF447" s="234"/>
      <c r="AG447" s="234"/>
      <c r="AH447" s="234"/>
      <c r="AI447" s="234"/>
      <c r="AJ447" s="234"/>
      <c r="AK447" s="234"/>
      <c r="AL447" s="258" t="str">
        <f t="shared" si="59"/>
        <v>нет</v>
      </c>
      <c r="AM447" s="258" t="str">
        <f t="shared" si="61"/>
        <v>нет</v>
      </c>
      <c r="AN447" s="258">
        <f t="shared" ref="AN447:AN510" si="66">COUNTIF(N447:AK447,"призер")+COUNTIF(N447:AK447,"победитель")</f>
        <v>0</v>
      </c>
      <c r="AO447" s="258" t="e">
        <f t="shared" si="60"/>
        <v>#VALUE!</v>
      </c>
    </row>
    <row r="448" spans="1:41">
      <c r="A448" s="261" t="e">
        <f t="shared" si="62"/>
        <v>#VALUE!</v>
      </c>
      <c r="B448" s="241">
        <v>445</v>
      </c>
      <c r="C448" s="242"/>
      <c r="D448" s="256" t="str">
        <f t="shared" si="63"/>
        <v/>
      </c>
      <c r="E448" s="234"/>
      <c r="F448" s="234"/>
      <c r="G448" s="242"/>
      <c r="H448" s="257" t="str">
        <f t="shared" si="64"/>
        <v/>
      </c>
      <c r="I448" s="234"/>
      <c r="J448" s="234"/>
      <c r="K448" s="234"/>
      <c r="L448" s="234"/>
      <c r="M448" s="308">
        <f t="shared" si="65"/>
        <v>0</v>
      </c>
      <c r="N448" s="234"/>
      <c r="O448" s="234"/>
      <c r="P448" s="234"/>
      <c r="Q448" s="234"/>
      <c r="R448" s="234"/>
      <c r="S448" s="234"/>
      <c r="T448" s="234"/>
      <c r="U448" s="234"/>
      <c r="V448" s="234"/>
      <c r="W448" s="234"/>
      <c r="X448" s="234"/>
      <c r="Y448" s="234"/>
      <c r="Z448" s="234"/>
      <c r="AA448" s="234"/>
      <c r="AB448" s="234"/>
      <c r="AC448" s="234"/>
      <c r="AD448" s="234"/>
      <c r="AE448" s="234"/>
      <c r="AF448" s="234"/>
      <c r="AG448" s="234"/>
      <c r="AH448" s="234"/>
      <c r="AI448" s="234"/>
      <c r="AJ448" s="234"/>
      <c r="AK448" s="234"/>
      <c r="AL448" s="258" t="str">
        <f t="shared" si="59"/>
        <v>нет</v>
      </c>
      <c r="AM448" s="258" t="str">
        <f t="shared" si="61"/>
        <v>нет</v>
      </c>
      <c r="AN448" s="258">
        <f t="shared" si="66"/>
        <v>0</v>
      </c>
      <c r="AO448" s="258" t="e">
        <f t="shared" si="60"/>
        <v>#VALUE!</v>
      </c>
    </row>
    <row r="449" spans="1:41">
      <c r="A449" s="261" t="e">
        <f t="shared" si="62"/>
        <v>#VALUE!</v>
      </c>
      <c r="B449" s="241">
        <v>446</v>
      </c>
      <c r="C449" s="242"/>
      <c r="D449" s="256" t="str">
        <f t="shared" si="63"/>
        <v/>
      </c>
      <c r="E449" s="234"/>
      <c r="F449" s="234"/>
      <c r="G449" s="242"/>
      <c r="H449" s="257" t="str">
        <f t="shared" si="64"/>
        <v/>
      </c>
      <c r="I449" s="234"/>
      <c r="J449" s="234"/>
      <c r="K449" s="234"/>
      <c r="L449" s="234"/>
      <c r="M449" s="308">
        <f t="shared" si="65"/>
        <v>0</v>
      </c>
      <c r="N449" s="234"/>
      <c r="O449" s="234"/>
      <c r="P449" s="234"/>
      <c r="Q449" s="234"/>
      <c r="R449" s="234"/>
      <c r="S449" s="234"/>
      <c r="T449" s="234"/>
      <c r="U449" s="234"/>
      <c r="V449" s="234"/>
      <c r="W449" s="234"/>
      <c r="X449" s="234"/>
      <c r="Y449" s="234"/>
      <c r="Z449" s="234"/>
      <c r="AA449" s="234"/>
      <c r="AB449" s="234"/>
      <c r="AC449" s="234"/>
      <c r="AD449" s="234"/>
      <c r="AE449" s="234"/>
      <c r="AF449" s="234"/>
      <c r="AG449" s="234"/>
      <c r="AH449" s="234"/>
      <c r="AI449" s="234"/>
      <c r="AJ449" s="234"/>
      <c r="AK449" s="234"/>
      <c r="AL449" s="258" t="str">
        <f t="shared" si="59"/>
        <v>нет</v>
      </c>
      <c r="AM449" s="258" t="str">
        <f t="shared" si="61"/>
        <v>нет</v>
      </c>
      <c r="AN449" s="258">
        <f t="shared" si="66"/>
        <v>0</v>
      </c>
      <c r="AO449" s="258" t="e">
        <f t="shared" si="60"/>
        <v>#VALUE!</v>
      </c>
    </row>
    <row r="450" spans="1:41">
      <c r="A450" s="261" t="e">
        <f t="shared" si="62"/>
        <v>#VALUE!</v>
      </c>
      <c r="B450" s="241">
        <v>447</v>
      </c>
      <c r="C450" s="242"/>
      <c r="D450" s="256" t="str">
        <f t="shared" si="63"/>
        <v/>
      </c>
      <c r="E450" s="234"/>
      <c r="F450" s="234"/>
      <c r="G450" s="242"/>
      <c r="H450" s="257" t="str">
        <f t="shared" si="64"/>
        <v/>
      </c>
      <c r="I450" s="234"/>
      <c r="J450" s="234"/>
      <c r="K450" s="234"/>
      <c r="L450" s="234"/>
      <c r="M450" s="308">
        <f t="shared" si="65"/>
        <v>0</v>
      </c>
      <c r="N450" s="234"/>
      <c r="O450" s="234"/>
      <c r="P450" s="234"/>
      <c r="Q450" s="234"/>
      <c r="R450" s="234"/>
      <c r="S450" s="234"/>
      <c r="T450" s="234"/>
      <c r="U450" s="234"/>
      <c r="V450" s="234"/>
      <c r="W450" s="234"/>
      <c r="X450" s="234"/>
      <c r="Y450" s="234"/>
      <c r="Z450" s="234"/>
      <c r="AA450" s="234"/>
      <c r="AB450" s="234"/>
      <c r="AC450" s="234"/>
      <c r="AD450" s="234"/>
      <c r="AE450" s="234"/>
      <c r="AF450" s="234"/>
      <c r="AG450" s="234"/>
      <c r="AH450" s="234"/>
      <c r="AI450" s="234"/>
      <c r="AJ450" s="234"/>
      <c r="AK450" s="234"/>
      <c r="AL450" s="258" t="str">
        <f t="shared" si="59"/>
        <v>нет</v>
      </c>
      <c r="AM450" s="258" t="str">
        <f t="shared" si="61"/>
        <v>нет</v>
      </c>
      <c r="AN450" s="258">
        <f t="shared" si="66"/>
        <v>0</v>
      </c>
      <c r="AO450" s="258" t="e">
        <f t="shared" si="60"/>
        <v>#VALUE!</v>
      </c>
    </row>
    <row r="451" spans="1:41">
      <c r="A451" s="261" t="e">
        <f t="shared" si="62"/>
        <v>#VALUE!</v>
      </c>
      <c r="B451" s="241">
        <v>448</v>
      </c>
      <c r="C451" s="242"/>
      <c r="D451" s="256" t="str">
        <f t="shared" si="63"/>
        <v/>
      </c>
      <c r="E451" s="234"/>
      <c r="F451" s="234"/>
      <c r="G451" s="242"/>
      <c r="H451" s="257" t="str">
        <f t="shared" si="64"/>
        <v/>
      </c>
      <c r="I451" s="234"/>
      <c r="J451" s="234"/>
      <c r="K451" s="234"/>
      <c r="L451" s="234"/>
      <c r="M451" s="308">
        <f t="shared" si="65"/>
        <v>0</v>
      </c>
      <c r="N451" s="234"/>
      <c r="O451" s="234"/>
      <c r="P451" s="234"/>
      <c r="Q451" s="234"/>
      <c r="R451" s="234"/>
      <c r="S451" s="234"/>
      <c r="T451" s="234"/>
      <c r="U451" s="234"/>
      <c r="V451" s="234"/>
      <c r="W451" s="234"/>
      <c r="X451" s="234"/>
      <c r="Y451" s="234"/>
      <c r="Z451" s="234"/>
      <c r="AA451" s="234"/>
      <c r="AB451" s="234"/>
      <c r="AC451" s="234"/>
      <c r="AD451" s="234"/>
      <c r="AE451" s="234"/>
      <c r="AF451" s="234"/>
      <c r="AG451" s="234"/>
      <c r="AH451" s="234"/>
      <c r="AI451" s="234"/>
      <c r="AJ451" s="234"/>
      <c r="AK451" s="234"/>
      <c r="AL451" s="258" t="str">
        <f t="shared" si="59"/>
        <v>нет</v>
      </c>
      <c r="AM451" s="258" t="str">
        <f t="shared" si="61"/>
        <v>нет</v>
      </c>
      <c r="AN451" s="258">
        <f t="shared" si="66"/>
        <v>0</v>
      </c>
      <c r="AO451" s="258" t="e">
        <f t="shared" si="60"/>
        <v>#VALUE!</v>
      </c>
    </row>
    <row r="452" spans="1:41">
      <c r="A452" s="261" t="e">
        <f t="shared" si="62"/>
        <v>#VALUE!</v>
      </c>
      <c r="B452" s="241">
        <v>449</v>
      </c>
      <c r="C452" s="242"/>
      <c r="D452" s="256" t="str">
        <f t="shared" si="63"/>
        <v/>
      </c>
      <c r="E452" s="234"/>
      <c r="F452" s="234"/>
      <c r="G452" s="242"/>
      <c r="H452" s="257" t="str">
        <f t="shared" si="64"/>
        <v/>
      </c>
      <c r="I452" s="234"/>
      <c r="J452" s="234"/>
      <c r="K452" s="234"/>
      <c r="L452" s="234"/>
      <c r="M452" s="308">
        <f t="shared" si="65"/>
        <v>0</v>
      </c>
      <c r="N452" s="234"/>
      <c r="O452" s="234"/>
      <c r="P452" s="234"/>
      <c r="Q452" s="234"/>
      <c r="R452" s="234"/>
      <c r="S452" s="234"/>
      <c r="T452" s="234"/>
      <c r="U452" s="234"/>
      <c r="V452" s="234"/>
      <c r="W452" s="234"/>
      <c r="X452" s="234"/>
      <c r="Y452" s="234"/>
      <c r="Z452" s="234"/>
      <c r="AA452" s="234"/>
      <c r="AB452" s="234"/>
      <c r="AC452" s="234"/>
      <c r="AD452" s="234"/>
      <c r="AE452" s="234"/>
      <c r="AF452" s="234"/>
      <c r="AG452" s="234"/>
      <c r="AH452" s="234"/>
      <c r="AI452" s="234"/>
      <c r="AJ452" s="234"/>
      <c r="AK452" s="234"/>
      <c r="AL452" s="258" t="str">
        <f t="shared" si="59"/>
        <v>нет</v>
      </c>
      <c r="AM452" s="258" t="str">
        <f t="shared" si="61"/>
        <v>нет</v>
      </c>
      <c r="AN452" s="258">
        <f t="shared" si="66"/>
        <v>0</v>
      </c>
      <c r="AO452" s="258" t="e">
        <f t="shared" si="60"/>
        <v>#VALUE!</v>
      </c>
    </row>
    <row r="453" spans="1:41">
      <c r="A453" s="261" t="e">
        <f t="shared" si="62"/>
        <v>#VALUE!</v>
      </c>
      <c r="B453" s="241">
        <v>450</v>
      </c>
      <c r="C453" s="242"/>
      <c r="D453" s="256" t="str">
        <f t="shared" si="63"/>
        <v/>
      </c>
      <c r="E453" s="234"/>
      <c r="F453" s="234"/>
      <c r="G453" s="242"/>
      <c r="H453" s="257" t="str">
        <f t="shared" si="64"/>
        <v/>
      </c>
      <c r="I453" s="234"/>
      <c r="J453" s="234"/>
      <c r="K453" s="234"/>
      <c r="L453" s="234"/>
      <c r="M453" s="308">
        <f t="shared" si="65"/>
        <v>0</v>
      </c>
      <c r="N453" s="234"/>
      <c r="O453" s="234"/>
      <c r="P453" s="234"/>
      <c r="Q453" s="234"/>
      <c r="R453" s="234"/>
      <c r="S453" s="234"/>
      <c r="T453" s="234"/>
      <c r="U453" s="234"/>
      <c r="V453" s="234"/>
      <c r="W453" s="234"/>
      <c r="X453" s="234"/>
      <c r="Y453" s="234"/>
      <c r="Z453" s="234"/>
      <c r="AA453" s="234"/>
      <c r="AB453" s="234"/>
      <c r="AC453" s="234"/>
      <c r="AD453" s="234"/>
      <c r="AE453" s="234"/>
      <c r="AF453" s="234"/>
      <c r="AG453" s="234"/>
      <c r="AH453" s="234"/>
      <c r="AI453" s="234"/>
      <c r="AJ453" s="234"/>
      <c r="AK453" s="234"/>
      <c r="AL453" s="258" t="str">
        <f t="shared" ref="AL453:AL516" si="67">IF($I453&lt;5,"нет",IF($I453&gt;9,"нет","да"))</f>
        <v>нет</v>
      </c>
      <c r="AM453" s="258" t="str">
        <f t="shared" si="61"/>
        <v>нет</v>
      </c>
      <c r="AN453" s="258">
        <f t="shared" si="66"/>
        <v>0</v>
      </c>
      <c r="AO453" s="258" t="e">
        <f t="shared" ref="AO453:AO516" si="68">IF(LEN(G453)=5,LEFT(G453,1)+100,LEFT(G453,2)+100)</f>
        <v>#VALUE!</v>
      </c>
    </row>
    <row r="454" spans="1:41">
      <c r="A454" s="261" t="e">
        <f t="shared" si="62"/>
        <v>#VALUE!</v>
      </c>
      <c r="B454" s="241">
        <v>451</v>
      </c>
      <c r="C454" s="242"/>
      <c r="D454" s="256" t="str">
        <f t="shared" si="63"/>
        <v/>
      </c>
      <c r="E454" s="234"/>
      <c r="F454" s="234"/>
      <c r="G454" s="242"/>
      <c r="H454" s="257" t="str">
        <f t="shared" si="64"/>
        <v/>
      </c>
      <c r="I454" s="234"/>
      <c r="J454" s="234"/>
      <c r="K454" s="234"/>
      <c r="L454" s="234"/>
      <c r="M454" s="308">
        <f t="shared" si="65"/>
        <v>0</v>
      </c>
      <c r="N454" s="234"/>
      <c r="O454" s="234"/>
      <c r="P454" s="234"/>
      <c r="Q454" s="234"/>
      <c r="R454" s="234"/>
      <c r="S454" s="234"/>
      <c r="T454" s="234"/>
      <c r="U454" s="234"/>
      <c r="V454" s="234"/>
      <c r="W454" s="234"/>
      <c r="X454" s="234"/>
      <c r="Y454" s="234"/>
      <c r="Z454" s="234"/>
      <c r="AA454" s="234"/>
      <c r="AB454" s="234"/>
      <c r="AC454" s="234"/>
      <c r="AD454" s="234"/>
      <c r="AE454" s="234"/>
      <c r="AF454" s="234"/>
      <c r="AG454" s="234"/>
      <c r="AH454" s="234"/>
      <c r="AI454" s="234"/>
      <c r="AJ454" s="234"/>
      <c r="AK454" s="234"/>
      <c r="AL454" s="258" t="str">
        <f t="shared" si="67"/>
        <v>нет</v>
      </c>
      <c r="AM454" s="258" t="str">
        <f t="shared" ref="AM454:AM517" si="69">IF($I454&lt;=9,"нет","да")</f>
        <v>нет</v>
      </c>
      <c r="AN454" s="258">
        <f t="shared" si="66"/>
        <v>0</v>
      </c>
      <c r="AO454" s="258" t="e">
        <f t="shared" si="68"/>
        <v>#VALUE!</v>
      </c>
    </row>
    <row r="455" spans="1:41">
      <c r="A455" s="261" t="e">
        <f t="shared" si="62"/>
        <v>#VALUE!</v>
      </c>
      <c r="B455" s="241">
        <v>452</v>
      </c>
      <c r="C455" s="242"/>
      <c r="D455" s="256" t="str">
        <f t="shared" si="63"/>
        <v/>
      </c>
      <c r="E455" s="234"/>
      <c r="F455" s="234"/>
      <c r="G455" s="242"/>
      <c r="H455" s="257" t="str">
        <f t="shared" si="64"/>
        <v/>
      </c>
      <c r="I455" s="234"/>
      <c r="J455" s="234"/>
      <c r="K455" s="234"/>
      <c r="L455" s="234"/>
      <c r="M455" s="308">
        <f t="shared" si="65"/>
        <v>0</v>
      </c>
      <c r="N455" s="234"/>
      <c r="O455" s="234"/>
      <c r="P455" s="234"/>
      <c r="Q455" s="234"/>
      <c r="R455" s="234"/>
      <c r="S455" s="234"/>
      <c r="T455" s="234"/>
      <c r="U455" s="234"/>
      <c r="V455" s="234"/>
      <c r="W455" s="234"/>
      <c r="X455" s="234"/>
      <c r="Y455" s="234"/>
      <c r="Z455" s="234"/>
      <c r="AA455" s="234"/>
      <c r="AB455" s="234"/>
      <c r="AC455" s="234"/>
      <c r="AD455" s="234"/>
      <c r="AE455" s="234"/>
      <c r="AF455" s="234"/>
      <c r="AG455" s="234"/>
      <c r="AH455" s="234"/>
      <c r="AI455" s="234"/>
      <c r="AJ455" s="234"/>
      <c r="AK455" s="234"/>
      <c r="AL455" s="258" t="str">
        <f t="shared" si="67"/>
        <v>нет</v>
      </c>
      <c r="AM455" s="258" t="str">
        <f t="shared" si="69"/>
        <v>нет</v>
      </c>
      <c r="AN455" s="258">
        <f t="shared" si="66"/>
        <v>0</v>
      </c>
      <c r="AO455" s="258" t="e">
        <f t="shared" si="68"/>
        <v>#VALUE!</v>
      </c>
    </row>
    <row r="456" spans="1:41">
      <c r="A456" s="261" t="e">
        <f t="shared" ref="A456:A519" si="70">IF($AO456=$C456, "Код_ОО+МСУ_верно", "Требуется проверка кода ОО или МСУ, кроме 101, 102,103")</f>
        <v>#VALUE!</v>
      </c>
      <c r="B456" s="241">
        <v>453</v>
      </c>
      <c r="C456" s="242"/>
      <c r="D456" s="256" t="str">
        <f t="shared" si="63"/>
        <v/>
      </c>
      <c r="E456" s="234"/>
      <c r="F456" s="234"/>
      <c r="G456" s="242"/>
      <c r="H456" s="257" t="str">
        <f t="shared" si="64"/>
        <v/>
      </c>
      <c r="I456" s="234"/>
      <c r="J456" s="234"/>
      <c r="K456" s="234"/>
      <c r="L456" s="234"/>
      <c r="M456" s="308">
        <f t="shared" si="65"/>
        <v>0</v>
      </c>
      <c r="N456" s="234"/>
      <c r="O456" s="234"/>
      <c r="P456" s="234"/>
      <c r="Q456" s="234"/>
      <c r="R456" s="234"/>
      <c r="S456" s="234"/>
      <c r="T456" s="234"/>
      <c r="U456" s="234"/>
      <c r="V456" s="234"/>
      <c r="W456" s="234"/>
      <c r="X456" s="234"/>
      <c r="Y456" s="234"/>
      <c r="Z456" s="234"/>
      <c r="AA456" s="234"/>
      <c r="AB456" s="234"/>
      <c r="AC456" s="234"/>
      <c r="AD456" s="234"/>
      <c r="AE456" s="234"/>
      <c r="AF456" s="234"/>
      <c r="AG456" s="234"/>
      <c r="AH456" s="234"/>
      <c r="AI456" s="234"/>
      <c r="AJ456" s="234"/>
      <c r="AK456" s="234"/>
      <c r="AL456" s="258" t="str">
        <f t="shared" si="67"/>
        <v>нет</v>
      </c>
      <c r="AM456" s="258" t="str">
        <f t="shared" si="69"/>
        <v>нет</v>
      </c>
      <c r="AN456" s="258">
        <f t="shared" si="66"/>
        <v>0</v>
      </c>
      <c r="AO456" s="258" t="e">
        <f t="shared" si="68"/>
        <v>#VALUE!</v>
      </c>
    </row>
    <row r="457" spans="1:41">
      <c r="A457" s="261" t="e">
        <f t="shared" si="70"/>
        <v>#VALUE!</v>
      </c>
      <c r="B457" s="241">
        <v>454</v>
      </c>
      <c r="C457" s="242"/>
      <c r="D457" s="256" t="str">
        <f t="shared" si="63"/>
        <v/>
      </c>
      <c r="E457" s="234"/>
      <c r="F457" s="234"/>
      <c r="G457" s="242"/>
      <c r="H457" s="257" t="str">
        <f t="shared" si="64"/>
        <v/>
      </c>
      <c r="I457" s="234"/>
      <c r="J457" s="234"/>
      <c r="K457" s="234"/>
      <c r="L457" s="234"/>
      <c r="M457" s="308">
        <f t="shared" si="65"/>
        <v>0</v>
      </c>
      <c r="N457" s="234"/>
      <c r="O457" s="234"/>
      <c r="P457" s="234"/>
      <c r="Q457" s="234"/>
      <c r="R457" s="234"/>
      <c r="S457" s="234"/>
      <c r="T457" s="234"/>
      <c r="U457" s="234"/>
      <c r="V457" s="234"/>
      <c r="W457" s="234"/>
      <c r="X457" s="234"/>
      <c r="Y457" s="234"/>
      <c r="Z457" s="234"/>
      <c r="AA457" s="234"/>
      <c r="AB457" s="234"/>
      <c r="AC457" s="234"/>
      <c r="AD457" s="234"/>
      <c r="AE457" s="234"/>
      <c r="AF457" s="234"/>
      <c r="AG457" s="234"/>
      <c r="AH457" s="234"/>
      <c r="AI457" s="234"/>
      <c r="AJ457" s="234"/>
      <c r="AK457" s="234"/>
      <c r="AL457" s="258" t="str">
        <f t="shared" si="67"/>
        <v>нет</v>
      </c>
      <c r="AM457" s="258" t="str">
        <f t="shared" si="69"/>
        <v>нет</v>
      </c>
      <c r="AN457" s="258">
        <f t="shared" si="66"/>
        <v>0</v>
      </c>
      <c r="AO457" s="258" t="e">
        <f t="shared" si="68"/>
        <v>#VALUE!</v>
      </c>
    </row>
    <row r="458" spans="1:41">
      <c r="A458" s="261" t="e">
        <f t="shared" si="70"/>
        <v>#VALUE!</v>
      </c>
      <c r="B458" s="241">
        <v>455</v>
      </c>
      <c r="C458" s="242"/>
      <c r="D458" s="256" t="str">
        <f t="shared" si="63"/>
        <v/>
      </c>
      <c r="E458" s="234"/>
      <c r="F458" s="234"/>
      <c r="G458" s="242"/>
      <c r="H458" s="257" t="str">
        <f t="shared" si="64"/>
        <v/>
      </c>
      <c r="I458" s="234"/>
      <c r="J458" s="234"/>
      <c r="K458" s="234"/>
      <c r="L458" s="234"/>
      <c r="M458" s="308">
        <f t="shared" si="65"/>
        <v>0</v>
      </c>
      <c r="N458" s="234"/>
      <c r="O458" s="234"/>
      <c r="P458" s="234"/>
      <c r="Q458" s="234"/>
      <c r="R458" s="234"/>
      <c r="S458" s="234"/>
      <c r="T458" s="234"/>
      <c r="U458" s="234"/>
      <c r="V458" s="234"/>
      <c r="W458" s="234"/>
      <c r="X458" s="234"/>
      <c r="Y458" s="234"/>
      <c r="Z458" s="234"/>
      <c r="AA458" s="234"/>
      <c r="AB458" s="234"/>
      <c r="AC458" s="234"/>
      <c r="AD458" s="234"/>
      <c r="AE458" s="234"/>
      <c r="AF458" s="234"/>
      <c r="AG458" s="234"/>
      <c r="AH458" s="234"/>
      <c r="AI458" s="234"/>
      <c r="AJ458" s="234"/>
      <c r="AK458" s="234"/>
      <c r="AL458" s="258" t="str">
        <f t="shared" si="67"/>
        <v>нет</v>
      </c>
      <c r="AM458" s="258" t="str">
        <f t="shared" si="69"/>
        <v>нет</v>
      </c>
      <c r="AN458" s="258">
        <f t="shared" si="66"/>
        <v>0</v>
      </c>
      <c r="AO458" s="258" t="e">
        <f t="shared" si="68"/>
        <v>#VALUE!</v>
      </c>
    </row>
    <row r="459" spans="1:41">
      <c r="A459" s="261" t="e">
        <f t="shared" si="70"/>
        <v>#VALUE!</v>
      </c>
      <c r="B459" s="241">
        <v>456</v>
      </c>
      <c r="C459" s="242"/>
      <c r="D459" s="256" t="str">
        <f t="shared" si="63"/>
        <v/>
      </c>
      <c r="E459" s="234"/>
      <c r="F459" s="234"/>
      <c r="G459" s="242"/>
      <c r="H459" s="257" t="str">
        <f t="shared" si="64"/>
        <v/>
      </c>
      <c r="I459" s="234"/>
      <c r="J459" s="234"/>
      <c r="K459" s="234"/>
      <c r="L459" s="234"/>
      <c r="M459" s="308">
        <f t="shared" si="65"/>
        <v>0</v>
      </c>
      <c r="N459" s="234"/>
      <c r="O459" s="234"/>
      <c r="P459" s="234"/>
      <c r="Q459" s="234"/>
      <c r="R459" s="234"/>
      <c r="S459" s="234"/>
      <c r="T459" s="234"/>
      <c r="U459" s="234"/>
      <c r="V459" s="234"/>
      <c r="W459" s="234"/>
      <c r="X459" s="234"/>
      <c r="Y459" s="234"/>
      <c r="Z459" s="234"/>
      <c r="AA459" s="234"/>
      <c r="AB459" s="234"/>
      <c r="AC459" s="234"/>
      <c r="AD459" s="234"/>
      <c r="AE459" s="234"/>
      <c r="AF459" s="234"/>
      <c r="AG459" s="234"/>
      <c r="AH459" s="234"/>
      <c r="AI459" s="234"/>
      <c r="AJ459" s="234"/>
      <c r="AK459" s="234"/>
      <c r="AL459" s="258" t="str">
        <f t="shared" si="67"/>
        <v>нет</v>
      </c>
      <c r="AM459" s="258" t="str">
        <f t="shared" si="69"/>
        <v>нет</v>
      </c>
      <c r="AN459" s="258">
        <f t="shared" si="66"/>
        <v>0</v>
      </c>
      <c r="AO459" s="258" t="e">
        <f t="shared" si="68"/>
        <v>#VALUE!</v>
      </c>
    </row>
    <row r="460" spans="1:41">
      <c r="A460" s="261" t="e">
        <f t="shared" si="70"/>
        <v>#VALUE!</v>
      </c>
      <c r="B460" s="241">
        <v>457</v>
      </c>
      <c r="C460" s="242"/>
      <c r="D460" s="256" t="str">
        <f t="shared" si="63"/>
        <v/>
      </c>
      <c r="E460" s="234"/>
      <c r="F460" s="234"/>
      <c r="G460" s="242"/>
      <c r="H460" s="257" t="str">
        <f t="shared" si="64"/>
        <v/>
      </c>
      <c r="I460" s="234"/>
      <c r="J460" s="234"/>
      <c r="K460" s="234"/>
      <c r="L460" s="234"/>
      <c r="M460" s="308">
        <f t="shared" si="65"/>
        <v>0</v>
      </c>
      <c r="N460" s="234"/>
      <c r="O460" s="234"/>
      <c r="P460" s="234"/>
      <c r="Q460" s="234"/>
      <c r="R460" s="234"/>
      <c r="S460" s="234"/>
      <c r="T460" s="234"/>
      <c r="U460" s="234"/>
      <c r="V460" s="234"/>
      <c r="W460" s="234"/>
      <c r="X460" s="234"/>
      <c r="Y460" s="234"/>
      <c r="Z460" s="234"/>
      <c r="AA460" s="234"/>
      <c r="AB460" s="234"/>
      <c r="AC460" s="234"/>
      <c r="AD460" s="234"/>
      <c r="AE460" s="234"/>
      <c r="AF460" s="234"/>
      <c r="AG460" s="234"/>
      <c r="AH460" s="234"/>
      <c r="AI460" s="234"/>
      <c r="AJ460" s="234"/>
      <c r="AK460" s="234"/>
      <c r="AL460" s="258" t="str">
        <f t="shared" si="67"/>
        <v>нет</v>
      </c>
      <c r="AM460" s="258" t="str">
        <f t="shared" si="69"/>
        <v>нет</v>
      </c>
      <c r="AN460" s="258">
        <f t="shared" si="66"/>
        <v>0</v>
      </c>
      <c r="AO460" s="258" t="e">
        <f t="shared" si="68"/>
        <v>#VALUE!</v>
      </c>
    </row>
    <row r="461" spans="1:41">
      <c r="A461" s="261" t="e">
        <f t="shared" si="70"/>
        <v>#VALUE!</v>
      </c>
      <c r="B461" s="241">
        <v>458</v>
      </c>
      <c r="C461" s="242"/>
      <c r="D461" s="256" t="str">
        <f t="shared" si="63"/>
        <v/>
      </c>
      <c r="E461" s="234"/>
      <c r="F461" s="234"/>
      <c r="G461" s="242"/>
      <c r="H461" s="257" t="str">
        <f t="shared" si="64"/>
        <v/>
      </c>
      <c r="I461" s="234"/>
      <c r="J461" s="234"/>
      <c r="K461" s="234"/>
      <c r="L461" s="234"/>
      <c r="M461" s="308">
        <f t="shared" si="65"/>
        <v>0</v>
      </c>
      <c r="N461" s="234"/>
      <c r="O461" s="234"/>
      <c r="P461" s="234"/>
      <c r="Q461" s="234"/>
      <c r="R461" s="234"/>
      <c r="S461" s="234"/>
      <c r="T461" s="234"/>
      <c r="U461" s="234"/>
      <c r="V461" s="234"/>
      <c r="W461" s="234"/>
      <c r="X461" s="234"/>
      <c r="Y461" s="234"/>
      <c r="Z461" s="234"/>
      <c r="AA461" s="234"/>
      <c r="AB461" s="234"/>
      <c r="AC461" s="234"/>
      <c r="AD461" s="234"/>
      <c r="AE461" s="234"/>
      <c r="AF461" s="234"/>
      <c r="AG461" s="234"/>
      <c r="AH461" s="234"/>
      <c r="AI461" s="234"/>
      <c r="AJ461" s="234"/>
      <c r="AK461" s="234"/>
      <c r="AL461" s="258" t="str">
        <f t="shared" si="67"/>
        <v>нет</v>
      </c>
      <c r="AM461" s="258" t="str">
        <f t="shared" si="69"/>
        <v>нет</v>
      </c>
      <c r="AN461" s="258">
        <f t="shared" si="66"/>
        <v>0</v>
      </c>
      <c r="AO461" s="258" t="e">
        <f t="shared" si="68"/>
        <v>#VALUE!</v>
      </c>
    </row>
    <row r="462" spans="1:41">
      <c r="A462" s="261" t="e">
        <f t="shared" si="70"/>
        <v>#VALUE!</v>
      </c>
      <c r="B462" s="241">
        <v>459</v>
      </c>
      <c r="C462" s="242"/>
      <c r="D462" s="256" t="str">
        <f t="shared" si="63"/>
        <v/>
      </c>
      <c r="E462" s="234"/>
      <c r="F462" s="234"/>
      <c r="G462" s="242"/>
      <c r="H462" s="257" t="str">
        <f t="shared" si="64"/>
        <v/>
      </c>
      <c r="I462" s="234"/>
      <c r="J462" s="234"/>
      <c r="K462" s="234"/>
      <c r="L462" s="234"/>
      <c r="M462" s="308">
        <f t="shared" si="65"/>
        <v>0</v>
      </c>
      <c r="N462" s="234"/>
      <c r="O462" s="234"/>
      <c r="P462" s="234"/>
      <c r="Q462" s="234"/>
      <c r="R462" s="234"/>
      <c r="S462" s="234"/>
      <c r="T462" s="234"/>
      <c r="U462" s="234"/>
      <c r="V462" s="234"/>
      <c r="W462" s="234"/>
      <c r="X462" s="234"/>
      <c r="Y462" s="234"/>
      <c r="Z462" s="234"/>
      <c r="AA462" s="234"/>
      <c r="AB462" s="234"/>
      <c r="AC462" s="234"/>
      <c r="AD462" s="234"/>
      <c r="AE462" s="234"/>
      <c r="AF462" s="234"/>
      <c r="AG462" s="234"/>
      <c r="AH462" s="234"/>
      <c r="AI462" s="234"/>
      <c r="AJ462" s="234"/>
      <c r="AK462" s="234"/>
      <c r="AL462" s="258" t="str">
        <f t="shared" si="67"/>
        <v>нет</v>
      </c>
      <c r="AM462" s="258" t="str">
        <f t="shared" si="69"/>
        <v>нет</v>
      </c>
      <c r="AN462" s="258">
        <f t="shared" si="66"/>
        <v>0</v>
      </c>
      <c r="AO462" s="258" t="e">
        <f t="shared" si="68"/>
        <v>#VALUE!</v>
      </c>
    </row>
    <row r="463" spans="1:41">
      <c r="A463" s="261" t="e">
        <f t="shared" si="70"/>
        <v>#VALUE!</v>
      </c>
      <c r="B463" s="241">
        <v>460</v>
      </c>
      <c r="C463" s="242"/>
      <c r="D463" s="256" t="str">
        <f t="shared" si="63"/>
        <v/>
      </c>
      <c r="E463" s="234"/>
      <c r="F463" s="234"/>
      <c r="G463" s="242"/>
      <c r="H463" s="257" t="str">
        <f t="shared" si="64"/>
        <v/>
      </c>
      <c r="I463" s="234"/>
      <c r="J463" s="234"/>
      <c r="K463" s="234"/>
      <c r="L463" s="234"/>
      <c r="M463" s="308">
        <f t="shared" si="65"/>
        <v>0</v>
      </c>
      <c r="N463" s="234"/>
      <c r="O463" s="234"/>
      <c r="P463" s="234"/>
      <c r="Q463" s="234"/>
      <c r="R463" s="234"/>
      <c r="S463" s="234"/>
      <c r="T463" s="234"/>
      <c r="U463" s="234"/>
      <c r="V463" s="234"/>
      <c r="W463" s="234"/>
      <c r="X463" s="234"/>
      <c r="Y463" s="234"/>
      <c r="Z463" s="234"/>
      <c r="AA463" s="234"/>
      <c r="AB463" s="234"/>
      <c r="AC463" s="234"/>
      <c r="AD463" s="234"/>
      <c r="AE463" s="234"/>
      <c r="AF463" s="234"/>
      <c r="AG463" s="234"/>
      <c r="AH463" s="234"/>
      <c r="AI463" s="234"/>
      <c r="AJ463" s="234"/>
      <c r="AK463" s="234"/>
      <c r="AL463" s="258" t="str">
        <f t="shared" si="67"/>
        <v>нет</v>
      </c>
      <c r="AM463" s="258" t="str">
        <f t="shared" si="69"/>
        <v>нет</v>
      </c>
      <c r="AN463" s="258">
        <f t="shared" si="66"/>
        <v>0</v>
      </c>
      <c r="AO463" s="258" t="e">
        <f t="shared" si="68"/>
        <v>#VALUE!</v>
      </c>
    </row>
    <row r="464" spans="1:41">
      <c r="A464" s="261" t="e">
        <f t="shared" si="70"/>
        <v>#VALUE!</v>
      </c>
      <c r="B464" s="241">
        <v>461</v>
      </c>
      <c r="C464" s="242"/>
      <c r="D464" s="256" t="str">
        <f t="shared" si="63"/>
        <v/>
      </c>
      <c r="E464" s="234"/>
      <c r="F464" s="234"/>
      <c r="G464" s="242"/>
      <c r="H464" s="257" t="str">
        <f t="shared" si="64"/>
        <v/>
      </c>
      <c r="I464" s="234"/>
      <c r="J464" s="234"/>
      <c r="K464" s="234"/>
      <c r="L464" s="234"/>
      <c r="M464" s="308">
        <f t="shared" si="65"/>
        <v>0</v>
      </c>
      <c r="N464" s="234"/>
      <c r="O464" s="234"/>
      <c r="P464" s="234"/>
      <c r="Q464" s="234"/>
      <c r="R464" s="234"/>
      <c r="S464" s="234"/>
      <c r="T464" s="234"/>
      <c r="U464" s="234"/>
      <c r="V464" s="234"/>
      <c r="W464" s="234"/>
      <c r="X464" s="234"/>
      <c r="Y464" s="234"/>
      <c r="Z464" s="234"/>
      <c r="AA464" s="234"/>
      <c r="AB464" s="234"/>
      <c r="AC464" s="234"/>
      <c r="AD464" s="234"/>
      <c r="AE464" s="234"/>
      <c r="AF464" s="234"/>
      <c r="AG464" s="234"/>
      <c r="AH464" s="234"/>
      <c r="AI464" s="234"/>
      <c r="AJ464" s="234"/>
      <c r="AK464" s="234"/>
      <c r="AL464" s="258" t="str">
        <f t="shared" si="67"/>
        <v>нет</v>
      </c>
      <c r="AM464" s="258" t="str">
        <f t="shared" si="69"/>
        <v>нет</v>
      </c>
      <c r="AN464" s="258">
        <f t="shared" si="66"/>
        <v>0</v>
      </c>
      <c r="AO464" s="258" t="e">
        <f t="shared" si="68"/>
        <v>#VALUE!</v>
      </c>
    </row>
    <row r="465" spans="1:41">
      <c r="A465" s="261" t="e">
        <f t="shared" si="70"/>
        <v>#VALUE!</v>
      </c>
      <c r="B465" s="241">
        <v>462</v>
      </c>
      <c r="C465" s="242"/>
      <c r="D465" s="256" t="str">
        <f t="shared" si="63"/>
        <v/>
      </c>
      <c r="E465" s="234"/>
      <c r="F465" s="234"/>
      <c r="G465" s="242"/>
      <c r="H465" s="257" t="str">
        <f t="shared" si="64"/>
        <v/>
      </c>
      <c r="I465" s="234"/>
      <c r="J465" s="234"/>
      <c r="K465" s="234"/>
      <c r="L465" s="234"/>
      <c r="M465" s="308">
        <f t="shared" si="65"/>
        <v>0</v>
      </c>
      <c r="N465" s="234"/>
      <c r="O465" s="234"/>
      <c r="P465" s="234"/>
      <c r="Q465" s="234"/>
      <c r="R465" s="234"/>
      <c r="S465" s="234"/>
      <c r="T465" s="234"/>
      <c r="U465" s="234"/>
      <c r="V465" s="234"/>
      <c r="W465" s="234"/>
      <c r="X465" s="234"/>
      <c r="Y465" s="234"/>
      <c r="Z465" s="234"/>
      <c r="AA465" s="234"/>
      <c r="AB465" s="234"/>
      <c r="AC465" s="234"/>
      <c r="AD465" s="234"/>
      <c r="AE465" s="234"/>
      <c r="AF465" s="234"/>
      <c r="AG465" s="234"/>
      <c r="AH465" s="234"/>
      <c r="AI465" s="234"/>
      <c r="AJ465" s="234"/>
      <c r="AK465" s="234"/>
      <c r="AL465" s="258" t="str">
        <f t="shared" si="67"/>
        <v>нет</v>
      </c>
      <c r="AM465" s="258" t="str">
        <f t="shared" si="69"/>
        <v>нет</v>
      </c>
      <c r="AN465" s="258">
        <f t="shared" si="66"/>
        <v>0</v>
      </c>
      <c r="AO465" s="258" t="e">
        <f t="shared" si="68"/>
        <v>#VALUE!</v>
      </c>
    </row>
    <row r="466" spans="1:41">
      <c r="A466" s="261" t="e">
        <f t="shared" si="70"/>
        <v>#VALUE!</v>
      </c>
      <c r="B466" s="241">
        <v>463</v>
      </c>
      <c r="C466" s="242"/>
      <c r="D466" s="256" t="str">
        <f t="shared" si="63"/>
        <v/>
      </c>
      <c r="E466" s="234"/>
      <c r="F466" s="234"/>
      <c r="G466" s="242"/>
      <c r="H466" s="257" t="str">
        <f t="shared" si="64"/>
        <v/>
      </c>
      <c r="I466" s="234"/>
      <c r="J466" s="234"/>
      <c r="K466" s="234"/>
      <c r="L466" s="234"/>
      <c r="M466" s="308">
        <f t="shared" si="65"/>
        <v>0</v>
      </c>
      <c r="N466" s="234"/>
      <c r="O466" s="234"/>
      <c r="P466" s="234"/>
      <c r="Q466" s="234"/>
      <c r="R466" s="234"/>
      <c r="S466" s="234"/>
      <c r="T466" s="234"/>
      <c r="U466" s="234"/>
      <c r="V466" s="234"/>
      <c r="W466" s="234"/>
      <c r="X466" s="234"/>
      <c r="Y466" s="234"/>
      <c r="Z466" s="234"/>
      <c r="AA466" s="234"/>
      <c r="AB466" s="234"/>
      <c r="AC466" s="234"/>
      <c r="AD466" s="234"/>
      <c r="AE466" s="234"/>
      <c r="AF466" s="234"/>
      <c r="AG466" s="234"/>
      <c r="AH466" s="234"/>
      <c r="AI466" s="234"/>
      <c r="AJ466" s="234"/>
      <c r="AK466" s="234"/>
      <c r="AL466" s="258" t="str">
        <f t="shared" si="67"/>
        <v>нет</v>
      </c>
      <c r="AM466" s="258" t="str">
        <f t="shared" si="69"/>
        <v>нет</v>
      </c>
      <c r="AN466" s="258">
        <f t="shared" si="66"/>
        <v>0</v>
      </c>
      <c r="AO466" s="258" t="e">
        <f t="shared" si="68"/>
        <v>#VALUE!</v>
      </c>
    </row>
    <row r="467" spans="1:41">
      <c r="A467" s="261" t="e">
        <f t="shared" si="70"/>
        <v>#VALUE!</v>
      </c>
      <c r="B467" s="241">
        <v>464</v>
      </c>
      <c r="C467" s="242"/>
      <c r="D467" s="256" t="str">
        <f t="shared" si="63"/>
        <v/>
      </c>
      <c r="E467" s="234"/>
      <c r="F467" s="234"/>
      <c r="G467" s="242"/>
      <c r="H467" s="257" t="str">
        <f t="shared" si="64"/>
        <v/>
      </c>
      <c r="I467" s="234"/>
      <c r="J467" s="234"/>
      <c r="K467" s="234"/>
      <c r="L467" s="234"/>
      <c r="M467" s="308">
        <f t="shared" si="65"/>
        <v>0</v>
      </c>
      <c r="N467" s="234"/>
      <c r="O467" s="234"/>
      <c r="P467" s="234"/>
      <c r="Q467" s="234"/>
      <c r="R467" s="234"/>
      <c r="S467" s="234"/>
      <c r="T467" s="234"/>
      <c r="U467" s="234"/>
      <c r="V467" s="234"/>
      <c r="W467" s="234"/>
      <c r="X467" s="234"/>
      <c r="Y467" s="234"/>
      <c r="Z467" s="234"/>
      <c r="AA467" s="234"/>
      <c r="AB467" s="234"/>
      <c r="AC467" s="234"/>
      <c r="AD467" s="234"/>
      <c r="AE467" s="234"/>
      <c r="AF467" s="234"/>
      <c r="AG467" s="234"/>
      <c r="AH467" s="234"/>
      <c r="AI467" s="234"/>
      <c r="AJ467" s="234"/>
      <c r="AK467" s="234"/>
      <c r="AL467" s="258" t="str">
        <f t="shared" si="67"/>
        <v>нет</v>
      </c>
      <c r="AM467" s="258" t="str">
        <f t="shared" si="69"/>
        <v>нет</v>
      </c>
      <c r="AN467" s="258">
        <f t="shared" si="66"/>
        <v>0</v>
      </c>
      <c r="AO467" s="258" t="e">
        <f t="shared" si="68"/>
        <v>#VALUE!</v>
      </c>
    </row>
    <row r="468" spans="1:41">
      <c r="A468" s="261" t="e">
        <f t="shared" si="70"/>
        <v>#VALUE!</v>
      </c>
      <c r="B468" s="241">
        <v>465</v>
      </c>
      <c r="C468" s="242"/>
      <c r="D468" s="256" t="str">
        <f t="shared" si="63"/>
        <v/>
      </c>
      <c r="E468" s="234"/>
      <c r="F468" s="234"/>
      <c r="G468" s="242"/>
      <c r="H468" s="257" t="str">
        <f t="shared" si="64"/>
        <v/>
      </c>
      <c r="I468" s="234"/>
      <c r="J468" s="234"/>
      <c r="K468" s="234"/>
      <c r="L468" s="234"/>
      <c r="M468" s="308">
        <f t="shared" si="65"/>
        <v>0</v>
      </c>
      <c r="N468" s="234"/>
      <c r="O468" s="234"/>
      <c r="P468" s="234"/>
      <c r="Q468" s="234"/>
      <c r="R468" s="234"/>
      <c r="S468" s="234"/>
      <c r="T468" s="234"/>
      <c r="U468" s="234"/>
      <c r="V468" s="234"/>
      <c r="W468" s="234"/>
      <c r="X468" s="234"/>
      <c r="Y468" s="234"/>
      <c r="Z468" s="234"/>
      <c r="AA468" s="234"/>
      <c r="AB468" s="234"/>
      <c r="AC468" s="234"/>
      <c r="AD468" s="234"/>
      <c r="AE468" s="234"/>
      <c r="AF468" s="234"/>
      <c r="AG468" s="234"/>
      <c r="AH468" s="234"/>
      <c r="AI468" s="234"/>
      <c r="AJ468" s="234"/>
      <c r="AK468" s="234"/>
      <c r="AL468" s="258" t="str">
        <f t="shared" si="67"/>
        <v>нет</v>
      </c>
      <c r="AM468" s="258" t="str">
        <f t="shared" si="69"/>
        <v>нет</v>
      </c>
      <c r="AN468" s="258">
        <f t="shared" si="66"/>
        <v>0</v>
      </c>
      <c r="AO468" s="258" t="e">
        <f t="shared" si="68"/>
        <v>#VALUE!</v>
      </c>
    </row>
    <row r="469" spans="1:41">
      <c r="A469" s="261" t="e">
        <f t="shared" si="70"/>
        <v>#VALUE!</v>
      </c>
      <c r="B469" s="241">
        <v>466</v>
      </c>
      <c r="C469" s="242"/>
      <c r="D469" s="256" t="str">
        <f t="shared" si="63"/>
        <v/>
      </c>
      <c r="E469" s="234"/>
      <c r="F469" s="234"/>
      <c r="G469" s="242"/>
      <c r="H469" s="257" t="str">
        <f t="shared" si="64"/>
        <v/>
      </c>
      <c r="I469" s="234"/>
      <c r="J469" s="234"/>
      <c r="K469" s="234"/>
      <c r="L469" s="234"/>
      <c r="M469" s="308">
        <f t="shared" si="65"/>
        <v>0</v>
      </c>
      <c r="N469" s="234"/>
      <c r="O469" s="234"/>
      <c r="P469" s="234"/>
      <c r="Q469" s="234"/>
      <c r="R469" s="234"/>
      <c r="S469" s="234"/>
      <c r="T469" s="234"/>
      <c r="U469" s="234"/>
      <c r="V469" s="234"/>
      <c r="W469" s="234"/>
      <c r="X469" s="234"/>
      <c r="Y469" s="234"/>
      <c r="Z469" s="234"/>
      <c r="AA469" s="234"/>
      <c r="AB469" s="234"/>
      <c r="AC469" s="234"/>
      <c r="AD469" s="234"/>
      <c r="AE469" s="234"/>
      <c r="AF469" s="234"/>
      <c r="AG469" s="234"/>
      <c r="AH469" s="234"/>
      <c r="AI469" s="234"/>
      <c r="AJ469" s="234"/>
      <c r="AK469" s="234"/>
      <c r="AL469" s="258" t="str">
        <f t="shared" si="67"/>
        <v>нет</v>
      </c>
      <c r="AM469" s="258" t="str">
        <f t="shared" si="69"/>
        <v>нет</v>
      </c>
      <c r="AN469" s="258">
        <f t="shared" si="66"/>
        <v>0</v>
      </c>
      <c r="AO469" s="258" t="e">
        <f t="shared" si="68"/>
        <v>#VALUE!</v>
      </c>
    </row>
    <row r="470" spans="1:41">
      <c r="A470" s="261" t="e">
        <f t="shared" si="70"/>
        <v>#VALUE!</v>
      </c>
      <c r="B470" s="241">
        <v>467</v>
      </c>
      <c r="C470" s="242"/>
      <c r="D470" s="256" t="str">
        <f t="shared" si="63"/>
        <v/>
      </c>
      <c r="E470" s="234"/>
      <c r="F470" s="234"/>
      <c r="G470" s="242"/>
      <c r="H470" s="257" t="str">
        <f t="shared" si="64"/>
        <v/>
      </c>
      <c r="I470" s="234"/>
      <c r="J470" s="234"/>
      <c r="K470" s="234"/>
      <c r="L470" s="234"/>
      <c r="M470" s="308">
        <f t="shared" si="65"/>
        <v>0</v>
      </c>
      <c r="N470" s="234"/>
      <c r="O470" s="234"/>
      <c r="P470" s="234"/>
      <c r="Q470" s="234"/>
      <c r="R470" s="234"/>
      <c r="S470" s="234"/>
      <c r="T470" s="234"/>
      <c r="U470" s="234"/>
      <c r="V470" s="234"/>
      <c r="W470" s="234"/>
      <c r="X470" s="234"/>
      <c r="Y470" s="234"/>
      <c r="Z470" s="234"/>
      <c r="AA470" s="234"/>
      <c r="AB470" s="234"/>
      <c r="AC470" s="234"/>
      <c r="AD470" s="234"/>
      <c r="AE470" s="234"/>
      <c r="AF470" s="234"/>
      <c r="AG470" s="234"/>
      <c r="AH470" s="234"/>
      <c r="AI470" s="234"/>
      <c r="AJ470" s="234"/>
      <c r="AK470" s="234"/>
      <c r="AL470" s="258" t="str">
        <f t="shared" si="67"/>
        <v>нет</v>
      </c>
      <c r="AM470" s="258" t="str">
        <f t="shared" si="69"/>
        <v>нет</v>
      </c>
      <c r="AN470" s="258">
        <f t="shared" si="66"/>
        <v>0</v>
      </c>
      <c r="AO470" s="258" t="e">
        <f t="shared" si="68"/>
        <v>#VALUE!</v>
      </c>
    </row>
    <row r="471" spans="1:41">
      <c r="A471" s="261" t="e">
        <f t="shared" si="70"/>
        <v>#VALUE!</v>
      </c>
      <c r="B471" s="241">
        <v>468</v>
      </c>
      <c r="C471" s="242"/>
      <c r="D471" s="256" t="str">
        <f t="shared" si="63"/>
        <v/>
      </c>
      <c r="E471" s="234"/>
      <c r="F471" s="234"/>
      <c r="G471" s="242"/>
      <c r="H471" s="257" t="str">
        <f t="shared" si="64"/>
        <v/>
      </c>
      <c r="I471" s="234"/>
      <c r="J471" s="234"/>
      <c r="K471" s="234"/>
      <c r="L471" s="234"/>
      <c r="M471" s="308">
        <f t="shared" si="65"/>
        <v>0</v>
      </c>
      <c r="N471" s="234"/>
      <c r="O471" s="234"/>
      <c r="P471" s="234"/>
      <c r="Q471" s="234"/>
      <c r="R471" s="234"/>
      <c r="S471" s="234"/>
      <c r="T471" s="234"/>
      <c r="U471" s="234"/>
      <c r="V471" s="234"/>
      <c r="W471" s="234"/>
      <c r="X471" s="234"/>
      <c r="Y471" s="234"/>
      <c r="Z471" s="234"/>
      <c r="AA471" s="234"/>
      <c r="AB471" s="234"/>
      <c r="AC471" s="234"/>
      <c r="AD471" s="234"/>
      <c r="AE471" s="234"/>
      <c r="AF471" s="234"/>
      <c r="AG471" s="234"/>
      <c r="AH471" s="234"/>
      <c r="AI471" s="234"/>
      <c r="AJ471" s="234"/>
      <c r="AK471" s="234"/>
      <c r="AL471" s="258" t="str">
        <f t="shared" si="67"/>
        <v>нет</v>
      </c>
      <c r="AM471" s="258" t="str">
        <f t="shared" si="69"/>
        <v>нет</v>
      </c>
      <c r="AN471" s="258">
        <f t="shared" si="66"/>
        <v>0</v>
      </c>
      <c r="AO471" s="258" t="e">
        <f t="shared" si="68"/>
        <v>#VALUE!</v>
      </c>
    </row>
    <row r="472" spans="1:41">
      <c r="A472" s="261" t="e">
        <f t="shared" si="70"/>
        <v>#VALUE!</v>
      </c>
      <c r="B472" s="241">
        <v>469</v>
      </c>
      <c r="C472" s="242"/>
      <c r="D472" s="256" t="str">
        <f t="shared" si="63"/>
        <v/>
      </c>
      <c r="E472" s="234"/>
      <c r="F472" s="234"/>
      <c r="G472" s="242"/>
      <c r="H472" s="257" t="str">
        <f t="shared" si="64"/>
        <v/>
      </c>
      <c r="I472" s="234"/>
      <c r="J472" s="234"/>
      <c r="K472" s="234"/>
      <c r="L472" s="234"/>
      <c r="M472" s="308">
        <f t="shared" si="65"/>
        <v>0</v>
      </c>
      <c r="N472" s="234"/>
      <c r="O472" s="234"/>
      <c r="P472" s="234"/>
      <c r="Q472" s="234"/>
      <c r="R472" s="234"/>
      <c r="S472" s="234"/>
      <c r="T472" s="234"/>
      <c r="U472" s="234"/>
      <c r="V472" s="234"/>
      <c r="W472" s="234"/>
      <c r="X472" s="234"/>
      <c r="Y472" s="234"/>
      <c r="Z472" s="234"/>
      <c r="AA472" s="234"/>
      <c r="AB472" s="234"/>
      <c r="AC472" s="234"/>
      <c r="AD472" s="234"/>
      <c r="AE472" s="234"/>
      <c r="AF472" s="234"/>
      <c r="AG472" s="234"/>
      <c r="AH472" s="234"/>
      <c r="AI472" s="234"/>
      <c r="AJ472" s="234"/>
      <c r="AK472" s="234"/>
      <c r="AL472" s="258" t="str">
        <f t="shared" si="67"/>
        <v>нет</v>
      </c>
      <c r="AM472" s="258" t="str">
        <f t="shared" si="69"/>
        <v>нет</v>
      </c>
      <c r="AN472" s="258">
        <f t="shared" si="66"/>
        <v>0</v>
      </c>
      <c r="AO472" s="258" t="e">
        <f t="shared" si="68"/>
        <v>#VALUE!</v>
      </c>
    </row>
    <row r="473" spans="1:41">
      <c r="A473" s="261" t="e">
        <f t="shared" si="70"/>
        <v>#VALUE!</v>
      </c>
      <c r="B473" s="241">
        <v>470</v>
      </c>
      <c r="C473" s="242"/>
      <c r="D473" s="256" t="str">
        <f t="shared" si="63"/>
        <v/>
      </c>
      <c r="E473" s="234"/>
      <c r="F473" s="234"/>
      <c r="G473" s="242"/>
      <c r="H473" s="257" t="str">
        <f t="shared" si="64"/>
        <v/>
      </c>
      <c r="I473" s="234"/>
      <c r="J473" s="234"/>
      <c r="K473" s="234"/>
      <c r="L473" s="234"/>
      <c r="M473" s="308">
        <f t="shared" si="65"/>
        <v>0</v>
      </c>
      <c r="N473" s="234"/>
      <c r="O473" s="234"/>
      <c r="P473" s="234"/>
      <c r="Q473" s="234"/>
      <c r="R473" s="234"/>
      <c r="S473" s="234"/>
      <c r="T473" s="234"/>
      <c r="U473" s="234"/>
      <c r="V473" s="234"/>
      <c r="W473" s="234"/>
      <c r="X473" s="234"/>
      <c r="Y473" s="234"/>
      <c r="Z473" s="234"/>
      <c r="AA473" s="234"/>
      <c r="AB473" s="234"/>
      <c r="AC473" s="234"/>
      <c r="AD473" s="234"/>
      <c r="AE473" s="234"/>
      <c r="AF473" s="234"/>
      <c r="AG473" s="234"/>
      <c r="AH473" s="234"/>
      <c r="AI473" s="234"/>
      <c r="AJ473" s="234"/>
      <c r="AK473" s="234"/>
      <c r="AL473" s="258" t="str">
        <f t="shared" si="67"/>
        <v>нет</v>
      </c>
      <c r="AM473" s="258" t="str">
        <f t="shared" si="69"/>
        <v>нет</v>
      </c>
      <c r="AN473" s="258">
        <f t="shared" si="66"/>
        <v>0</v>
      </c>
      <c r="AO473" s="258" t="e">
        <f t="shared" si="68"/>
        <v>#VALUE!</v>
      </c>
    </row>
    <row r="474" spans="1:41">
      <c r="A474" s="261" t="e">
        <f t="shared" si="70"/>
        <v>#VALUE!</v>
      </c>
      <c r="B474" s="241">
        <v>471</v>
      </c>
      <c r="C474" s="242"/>
      <c r="D474" s="256" t="str">
        <f t="shared" si="63"/>
        <v/>
      </c>
      <c r="E474" s="234"/>
      <c r="F474" s="234"/>
      <c r="G474" s="242"/>
      <c r="H474" s="257" t="str">
        <f t="shared" si="64"/>
        <v/>
      </c>
      <c r="I474" s="234"/>
      <c r="J474" s="234"/>
      <c r="K474" s="234"/>
      <c r="L474" s="234"/>
      <c r="M474" s="308">
        <f t="shared" si="65"/>
        <v>0</v>
      </c>
      <c r="N474" s="234"/>
      <c r="O474" s="234"/>
      <c r="P474" s="234"/>
      <c r="Q474" s="234"/>
      <c r="R474" s="234"/>
      <c r="S474" s="234"/>
      <c r="T474" s="234"/>
      <c r="U474" s="234"/>
      <c r="V474" s="234"/>
      <c r="W474" s="234"/>
      <c r="X474" s="234"/>
      <c r="Y474" s="234"/>
      <c r="Z474" s="234"/>
      <c r="AA474" s="234"/>
      <c r="AB474" s="234"/>
      <c r="AC474" s="234"/>
      <c r="AD474" s="234"/>
      <c r="AE474" s="234"/>
      <c r="AF474" s="234"/>
      <c r="AG474" s="234"/>
      <c r="AH474" s="234"/>
      <c r="AI474" s="234"/>
      <c r="AJ474" s="234"/>
      <c r="AK474" s="234"/>
      <c r="AL474" s="258" t="str">
        <f t="shared" si="67"/>
        <v>нет</v>
      </c>
      <c r="AM474" s="258" t="str">
        <f t="shared" si="69"/>
        <v>нет</v>
      </c>
      <c r="AN474" s="258">
        <f t="shared" si="66"/>
        <v>0</v>
      </c>
      <c r="AO474" s="258" t="e">
        <f t="shared" si="68"/>
        <v>#VALUE!</v>
      </c>
    </row>
    <row r="475" spans="1:41">
      <c r="A475" s="261" t="e">
        <f t="shared" si="70"/>
        <v>#VALUE!</v>
      </c>
      <c r="B475" s="241">
        <v>472</v>
      </c>
      <c r="C475" s="242"/>
      <c r="D475" s="256" t="str">
        <f t="shared" si="63"/>
        <v/>
      </c>
      <c r="E475" s="234"/>
      <c r="F475" s="234"/>
      <c r="G475" s="242"/>
      <c r="H475" s="257" t="str">
        <f t="shared" si="64"/>
        <v/>
      </c>
      <c r="I475" s="234"/>
      <c r="J475" s="234"/>
      <c r="K475" s="234"/>
      <c r="L475" s="234"/>
      <c r="M475" s="308">
        <f t="shared" si="65"/>
        <v>0</v>
      </c>
      <c r="N475" s="234"/>
      <c r="O475" s="234"/>
      <c r="P475" s="234"/>
      <c r="Q475" s="234"/>
      <c r="R475" s="234"/>
      <c r="S475" s="234"/>
      <c r="T475" s="234"/>
      <c r="U475" s="234"/>
      <c r="V475" s="234"/>
      <c r="W475" s="234"/>
      <c r="X475" s="234"/>
      <c r="Y475" s="234"/>
      <c r="Z475" s="234"/>
      <c r="AA475" s="234"/>
      <c r="AB475" s="234"/>
      <c r="AC475" s="234"/>
      <c r="AD475" s="234"/>
      <c r="AE475" s="234"/>
      <c r="AF475" s="234"/>
      <c r="AG475" s="234"/>
      <c r="AH475" s="234"/>
      <c r="AI475" s="234"/>
      <c r="AJ475" s="234"/>
      <c r="AK475" s="234"/>
      <c r="AL475" s="258" t="str">
        <f t="shared" si="67"/>
        <v>нет</v>
      </c>
      <c r="AM475" s="258" t="str">
        <f t="shared" si="69"/>
        <v>нет</v>
      </c>
      <c r="AN475" s="258">
        <f t="shared" si="66"/>
        <v>0</v>
      </c>
      <c r="AO475" s="258" t="e">
        <f t="shared" si="68"/>
        <v>#VALUE!</v>
      </c>
    </row>
    <row r="476" spans="1:41">
      <c r="A476" s="261" t="e">
        <f t="shared" si="70"/>
        <v>#VALUE!</v>
      </c>
      <c r="B476" s="241">
        <v>473</v>
      </c>
      <c r="C476" s="242"/>
      <c r="D476" s="256" t="str">
        <f t="shared" si="63"/>
        <v/>
      </c>
      <c r="E476" s="234"/>
      <c r="F476" s="234"/>
      <c r="G476" s="242"/>
      <c r="H476" s="257" t="str">
        <f t="shared" si="64"/>
        <v/>
      </c>
      <c r="I476" s="234"/>
      <c r="J476" s="234"/>
      <c r="K476" s="234"/>
      <c r="L476" s="234"/>
      <c r="M476" s="308">
        <f t="shared" si="65"/>
        <v>0</v>
      </c>
      <c r="N476" s="234"/>
      <c r="O476" s="234"/>
      <c r="P476" s="234"/>
      <c r="Q476" s="234"/>
      <c r="R476" s="234"/>
      <c r="S476" s="234"/>
      <c r="T476" s="234"/>
      <c r="U476" s="234"/>
      <c r="V476" s="234"/>
      <c r="W476" s="234"/>
      <c r="X476" s="234"/>
      <c r="Y476" s="234"/>
      <c r="Z476" s="234"/>
      <c r="AA476" s="234"/>
      <c r="AB476" s="234"/>
      <c r="AC476" s="234"/>
      <c r="AD476" s="234"/>
      <c r="AE476" s="234"/>
      <c r="AF476" s="234"/>
      <c r="AG476" s="234"/>
      <c r="AH476" s="234"/>
      <c r="AI476" s="234"/>
      <c r="AJ476" s="234"/>
      <c r="AK476" s="234"/>
      <c r="AL476" s="258" t="str">
        <f t="shared" si="67"/>
        <v>нет</v>
      </c>
      <c r="AM476" s="258" t="str">
        <f t="shared" si="69"/>
        <v>нет</v>
      </c>
      <c r="AN476" s="258">
        <f t="shared" si="66"/>
        <v>0</v>
      </c>
      <c r="AO476" s="258" t="e">
        <f t="shared" si="68"/>
        <v>#VALUE!</v>
      </c>
    </row>
    <row r="477" spans="1:41">
      <c r="A477" s="261" t="e">
        <f t="shared" si="70"/>
        <v>#VALUE!</v>
      </c>
      <c r="B477" s="241">
        <v>474</v>
      </c>
      <c r="C477" s="242"/>
      <c r="D477" s="256" t="str">
        <f t="shared" si="63"/>
        <v/>
      </c>
      <c r="E477" s="234"/>
      <c r="F477" s="234"/>
      <c r="G477" s="242"/>
      <c r="H477" s="257" t="str">
        <f t="shared" si="64"/>
        <v/>
      </c>
      <c r="I477" s="234"/>
      <c r="J477" s="234"/>
      <c r="K477" s="234"/>
      <c r="L477" s="234"/>
      <c r="M477" s="308">
        <f t="shared" si="65"/>
        <v>0</v>
      </c>
      <c r="N477" s="234"/>
      <c r="O477" s="234"/>
      <c r="P477" s="234"/>
      <c r="Q477" s="234"/>
      <c r="R477" s="234"/>
      <c r="S477" s="234"/>
      <c r="T477" s="234"/>
      <c r="U477" s="234"/>
      <c r="V477" s="234"/>
      <c r="W477" s="234"/>
      <c r="X477" s="234"/>
      <c r="Y477" s="234"/>
      <c r="Z477" s="234"/>
      <c r="AA477" s="234"/>
      <c r="AB477" s="234"/>
      <c r="AC477" s="234"/>
      <c r="AD477" s="234"/>
      <c r="AE477" s="234"/>
      <c r="AF477" s="234"/>
      <c r="AG477" s="234"/>
      <c r="AH477" s="234"/>
      <c r="AI477" s="234"/>
      <c r="AJ477" s="234"/>
      <c r="AK477" s="234"/>
      <c r="AL477" s="258" t="str">
        <f t="shared" si="67"/>
        <v>нет</v>
      </c>
      <c r="AM477" s="258" t="str">
        <f t="shared" si="69"/>
        <v>нет</v>
      </c>
      <c r="AN477" s="258">
        <f t="shared" si="66"/>
        <v>0</v>
      </c>
      <c r="AO477" s="258" t="e">
        <f t="shared" si="68"/>
        <v>#VALUE!</v>
      </c>
    </row>
    <row r="478" spans="1:41">
      <c r="A478" s="261" t="e">
        <f t="shared" si="70"/>
        <v>#VALUE!</v>
      </c>
      <c r="B478" s="241">
        <v>475</v>
      </c>
      <c r="C478" s="242"/>
      <c r="D478" s="256" t="str">
        <f t="shared" si="63"/>
        <v/>
      </c>
      <c r="E478" s="234"/>
      <c r="F478" s="234"/>
      <c r="G478" s="242"/>
      <c r="H478" s="257" t="str">
        <f t="shared" si="64"/>
        <v/>
      </c>
      <c r="I478" s="234"/>
      <c r="J478" s="234"/>
      <c r="K478" s="234"/>
      <c r="L478" s="234"/>
      <c r="M478" s="308">
        <f t="shared" si="65"/>
        <v>0</v>
      </c>
      <c r="N478" s="234"/>
      <c r="O478" s="234"/>
      <c r="P478" s="234"/>
      <c r="Q478" s="234"/>
      <c r="R478" s="234"/>
      <c r="S478" s="234"/>
      <c r="T478" s="234"/>
      <c r="U478" s="234"/>
      <c r="V478" s="234"/>
      <c r="W478" s="234"/>
      <c r="X478" s="234"/>
      <c r="Y478" s="234"/>
      <c r="Z478" s="234"/>
      <c r="AA478" s="234"/>
      <c r="AB478" s="234"/>
      <c r="AC478" s="234"/>
      <c r="AD478" s="234"/>
      <c r="AE478" s="234"/>
      <c r="AF478" s="234"/>
      <c r="AG478" s="234"/>
      <c r="AH478" s="234"/>
      <c r="AI478" s="234"/>
      <c r="AJ478" s="234"/>
      <c r="AK478" s="234"/>
      <c r="AL478" s="258" t="str">
        <f t="shared" si="67"/>
        <v>нет</v>
      </c>
      <c r="AM478" s="258" t="str">
        <f t="shared" si="69"/>
        <v>нет</v>
      </c>
      <c r="AN478" s="258">
        <f t="shared" si="66"/>
        <v>0</v>
      </c>
      <c r="AO478" s="258" t="e">
        <f t="shared" si="68"/>
        <v>#VALUE!</v>
      </c>
    </row>
    <row r="479" spans="1:41">
      <c r="A479" s="261" t="e">
        <f t="shared" si="70"/>
        <v>#VALUE!</v>
      </c>
      <c r="B479" s="241">
        <v>476</v>
      </c>
      <c r="C479" s="242"/>
      <c r="D479" s="256" t="str">
        <f t="shared" si="63"/>
        <v/>
      </c>
      <c r="E479" s="234"/>
      <c r="F479" s="234"/>
      <c r="G479" s="242"/>
      <c r="H479" s="257" t="str">
        <f t="shared" si="64"/>
        <v/>
      </c>
      <c r="I479" s="234"/>
      <c r="J479" s="234"/>
      <c r="K479" s="234"/>
      <c r="L479" s="234"/>
      <c r="M479" s="308">
        <f t="shared" si="65"/>
        <v>0</v>
      </c>
      <c r="N479" s="234"/>
      <c r="O479" s="234"/>
      <c r="P479" s="234"/>
      <c r="Q479" s="234"/>
      <c r="R479" s="234"/>
      <c r="S479" s="234"/>
      <c r="T479" s="234"/>
      <c r="U479" s="234"/>
      <c r="V479" s="234"/>
      <c r="W479" s="234"/>
      <c r="X479" s="234"/>
      <c r="Y479" s="234"/>
      <c r="Z479" s="234"/>
      <c r="AA479" s="234"/>
      <c r="AB479" s="234"/>
      <c r="AC479" s="234"/>
      <c r="AD479" s="234"/>
      <c r="AE479" s="234"/>
      <c r="AF479" s="234"/>
      <c r="AG479" s="234"/>
      <c r="AH479" s="234"/>
      <c r="AI479" s="234"/>
      <c r="AJ479" s="234"/>
      <c r="AK479" s="234"/>
      <c r="AL479" s="258" t="str">
        <f t="shared" si="67"/>
        <v>нет</v>
      </c>
      <c r="AM479" s="258" t="str">
        <f t="shared" si="69"/>
        <v>нет</v>
      </c>
      <c r="AN479" s="258">
        <f t="shared" si="66"/>
        <v>0</v>
      </c>
      <c r="AO479" s="258" t="e">
        <f t="shared" si="68"/>
        <v>#VALUE!</v>
      </c>
    </row>
    <row r="480" spans="1:41">
      <c r="A480" s="261" t="e">
        <f t="shared" si="70"/>
        <v>#VALUE!</v>
      </c>
      <c r="B480" s="241">
        <v>477</v>
      </c>
      <c r="C480" s="242"/>
      <c r="D480" s="256" t="str">
        <f t="shared" si="63"/>
        <v/>
      </c>
      <c r="E480" s="234"/>
      <c r="F480" s="234"/>
      <c r="G480" s="242"/>
      <c r="H480" s="257" t="str">
        <f t="shared" si="64"/>
        <v/>
      </c>
      <c r="I480" s="234"/>
      <c r="J480" s="234"/>
      <c r="K480" s="234"/>
      <c r="L480" s="234"/>
      <c r="M480" s="308">
        <f t="shared" si="65"/>
        <v>0</v>
      </c>
      <c r="N480" s="234"/>
      <c r="O480" s="234"/>
      <c r="P480" s="234"/>
      <c r="Q480" s="234"/>
      <c r="R480" s="234"/>
      <c r="S480" s="234"/>
      <c r="T480" s="234"/>
      <c r="U480" s="234"/>
      <c r="V480" s="234"/>
      <c r="W480" s="234"/>
      <c r="X480" s="234"/>
      <c r="Y480" s="234"/>
      <c r="Z480" s="234"/>
      <c r="AA480" s="234"/>
      <c r="AB480" s="234"/>
      <c r="AC480" s="234"/>
      <c r="AD480" s="234"/>
      <c r="AE480" s="234"/>
      <c r="AF480" s="234"/>
      <c r="AG480" s="234"/>
      <c r="AH480" s="234"/>
      <c r="AI480" s="234"/>
      <c r="AJ480" s="234"/>
      <c r="AK480" s="234"/>
      <c r="AL480" s="258" t="str">
        <f t="shared" si="67"/>
        <v>нет</v>
      </c>
      <c r="AM480" s="258" t="str">
        <f t="shared" si="69"/>
        <v>нет</v>
      </c>
      <c r="AN480" s="258">
        <f t="shared" si="66"/>
        <v>0</v>
      </c>
      <c r="AO480" s="258" t="e">
        <f t="shared" si="68"/>
        <v>#VALUE!</v>
      </c>
    </row>
    <row r="481" spans="1:41">
      <c r="A481" s="261" t="e">
        <f t="shared" si="70"/>
        <v>#VALUE!</v>
      </c>
      <c r="B481" s="241">
        <v>478</v>
      </c>
      <c r="C481" s="242"/>
      <c r="D481" s="256" t="str">
        <f t="shared" si="63"/>
        <v/>
      </c>
      <c r="E481" s="234"/>
      <c r="F481" s="234"/>
      <c r="G481" s="242"/>
      <c r="H481" s="257" t="str">
        <f t="shared" si="64"/>
        <v/>
      </c>
      <c r="I481" s="234"/>
      <c r="J481" s="234"/>
      <c r="K481" s="234"/>
      <c r="L481" s="234"/>
      <c r="M481" s="308">
        <f t="shared" si="65"/>
        <v>0</v>
      </c>
      <c r="N481" s="234"/>
      <c r="O481" s="234"/>
      <c r="P481" s="234"/>
      <c r="Q481" s="234"/>
      <c r="R481" s="234"/>
      <c r="S481" s="234"/>
      <c r="T481" s="234"/>
      <c r="U481" s="234"/>
      <c r="V481" s="234"/>
      <c r="W481" s="234"/>
      <c r="X481" s="234"/>
      <c r="Y481" s="234"/>
      <c r="Z481" s="234"/>
      <c r="AA481" s="234"/>
      <c r="AB481" s="234"/>
      <c r="AC481" s="234"/>
      <c r="AD481" s="234"/>
      <c r="AE481" s="234"/>
      <c r="AF481" s="234"/>
      <c r="AG481" s="234"/>
      <c r="AH481" s="234"/>
      <c r="AI481" s="234"/>
      <c r="AJ481" s="234"/>
      <c r="AK481" s="234"/>
      <c r="AL481" s="258" t="str">
        <f t="shared" si="67"/>
        <v>нет</v>
      </c>
      <c r="AM481" s="258" t="str">
        <f t="shared" si="69"/>
        <v>нет</v>
      </c>
      <c r="AN481" s="258">
        <f t="shared" si="66"/>
        <v>0</v>
      </c>
      <c r="AO481" s="258" t="e">
        <f t="shared" si="68"/>
        <v>#VALUE!</v>
      </c>
    </row>
    <row r="482" spans="1:41">
      <c r="A482" s="261" t="e">
        <f t="shared" si="70"/>
        <v>#VALUE!</v>
      </c>
      <c r="B482" s="241">
        <v>479</v>
      </c>
      <c r="C482" s="242"/>
      <c r="D482" s="256" t="str">
        <f t="shared" si="63"/>
        <v/>
      </c>
      <c r="E482" s="234"/>
      <c r="F482" s="234"/>
      <c r="G482" s="242"/>
      <c r="H482" s="257" t="str">
        <f t="shared" si="64"/>
        <v/>
      </c>
      <c r="I482" s="234"/>
      <c r="J482" s="234"/>
      <c r="K482" s="234"/>
      <c r="L482" s="234"/>
      <c r="M482" s="308">
        <f t="shared" si="65"/>
        <v>0</v>
      </c>
      <c r="N482" s="234"/>
      <c r="O482" s="234"/>
      <c r="P482" s="234"/>
      <c r="Q482" s="234"/>
      <c r="R482" s="234"/>
      <c r="S482" s="234"/>
      <c r="T482" s="234"/>
      <c r="U482" s="234"/>
      <c r="V482" s="234"/>
      <c r="W482" s="234"/>
      <c r="X482" s="234"/>
      <c r="Y482" s="234"/>
      <c r="Z482" s="234"/>
      <c r="AA482" s="234"/>
      <c r="AB482" s="234"/>
      <c r="AC482" s="234"/>
      <c r="AD482" s="234"/>
      <c r="AE482" s="234"/>
      <c r="AF482" s="234"/>
      <c r="AG482" s="234"/>
      <c r="AH482" s="234"/>
      <c r="AI482" s="234"/>
      <c r="AJ482" s="234"/>
      <c r="AK482" s="234"/>
      <c r="AL482" s="258" t="str">
        <f t="shared" si="67"/>
        <v>нет</v>
      </c>
      <c r="AM482" s="258" t="str">
        <f t="shared" si="69"/>
        <v>нет</v>
      </c>
      <c r="AN482" s="258">
        <f t="shared" si="66"/>
        <v>0</v>
      </c>
      <c r="AO482" s="258" t="e">
        <f t="shared" si="68"/>
        <v>#VALUE!</v>
      </c>
    </row>
    <row r="483" spans="1:41">
      <c r="A483" s="261" t="e">
        <f t="shared" si="70"/>
        <v>#VALUE!</v>
      </c>
      <c r="B483" s="241">
        <v>480</v>
      </c>
      <c r="C483" s="242"/>
      <c r="D483" s="256" t="str">
        <f t="shared" si="63"/>
        <v/>
      </c>
      <c r="E483" s="234"/>
      <c r="F483" s="234"/>
      <c r="G483" s="242"/>
      <c r="H483" s="257" t="str">
        <f t="shared" si="64"/>
        <v/>
      </c>
      <c r="I483" s="234"/>
      <c r="J483" s="234"/>
      <c r="K483" s="234"/>
      <c r="L483" s="234"/>
      <c r="M483" s="308">
        <f t="shared" si="65"/>
        <v>0</v>
      </c>
      <c r="N483" s="234"/>
      <c r="O483" s="234"/>
      <c r="P483" s="234"/>
      <c r="Q483" s="234"/>
      <c r="R483" s="234"/>
      <c r="S483" s="234"/>
      <c r="T483" s="234"/>
      <c r="U483" s="234"/>
      <c r="V483" s="234"/>
      <c r="W483" s="234"/>
      <c r="X483" s="234"/>
      <c r="Y483" s="234"/>
      <c r="Z483" s="234"/>
      <c r="AA483" s="234"/>
      <c r="AB483" s="234"/>
      <c r="AC483" s="234"/>
      <c r="AD483" s="234"/>
      <c r="AE483" s="234"/>
      <c r="AF483" s="234"/>
      <c r="AG483" s="234"/>
      <c r="AH483" s="234"/>
      <c r="AI483" s="234"/>
      <c r="AJ483" s="234"/>
      <c r="AK483" s="234"/>
      <c r="AL483" s="258" t="str">
        <f t="shared" si="67"/>
        <v>нет</v>
      </c>
      <c r="AM483" s="258" t="str">
        <f t="shared" si="69"/>
        <v>нет</v>
      </c>
      <c r="AN483" s="258">
        <f t="shared" si="66"/>
        <v>0</v>
      </c>
      <c r="AO483" s="258" t="e">
        <f t="shared" si="68"/>
        <v>#VALUE!</v>
      </c>
    </row>
    <row r="484" spans="1:41">
      <c r="A484" s="261" t="e">
        <f t="shared" si="70"/>
        <v>#VALUE!</v>
      </c>
      <c r="B484" s="241">
        <v>481</v>
      </c>
      <c r="C484" s="242"/>
      <c r="D484" s="256" t="str">
        <f t="shared" si="63"/>
        <v/>
      </c>
      <c r="E484" s="234"/>
      <c r="F484" s="234"/>
      <c r="G484" s="242"/>
      <c r="H484" s="257" t="str">
        <f t="shared" si="64"/>
        <v/>
      </c>
      <c r="I484" s="234"/>
      <c r="J484" s="234"/>
      <c r="K484" s="234"/>
      <c r="L484" s="234"/>
      <c r="M484" s="308">
        <f t="shared" si="65"/>
        <v>0</v>
      </c>
      <c r="N484" s="234"/>
      <c r="O484" s="234"/>
      <c r="P484" s="234"/>
      <c r="Q484" s="234"/>
      <c r="R484" s="234"/>
      <c r="S484" s="234"/>
      <c r="T484" s="234"/>
      <c r="U484" s="234"/>
      <c r="V484" s="234"/>
      <c r="W484" s="234"/>
      <c r="X484" s="234"/>
      <c r="Y484" s="234"/>
      <c r="Z484" s="234"/>
      <c r="AA484" s="234"/>
      <c r="AB484" s="234"/>
      <c r="AC484" s="234"/>
      <c r="AD484" s="234"/>
      <c r="AE484" s="234"/>
      <c r="AF484" s="234"/>
      <c r="AG484" s="234"/>
      <c r="AH484" s="234"/>
      <c r="AI484" s="234"/>
      <c r="AJ484" s="234"/>
      <c r="AK484" s="234"/>
      <c r="AL484" s="258" t="str">
        <f t="shared" si="67"/>
        <v>нет</v>
      </c>
      <c r="AM484" s="258" t="str">
        <f t="shared" si="69"/>
        <v>нет</v>
      </c>
      <c r="AN484" s="258">
        <f t="shared" si="66"/>
        <v>0</v>
      </c>
      <c r="AO484" s="258" t="e">
        <f t="shared" si="68"/>
        <v>#VALUE!</v>
      </c>
    </row>
    <row r="485" spans="1:41">
      <c r="A485" s="261" t="e">
        <f t="shared" si="70"/>
        <v>#VALUE!</v>
      </c>
      <c r="B485" s="241">
        <v>482</v>
      </c>
      <c r="C485" s="242"/>
      <c r="D485" s="256" t="str">
        <f t="shared" si="63"/>
        <v/>
      </c>
      <c r="E485" s="234"/>
      <c r="F485" s="234"/>
      <c r="G485" s="242"/>
      <c r="H485" s="257" t="str">
        <f t="shared" si="64"/>
        <v/>
      </c>
      <c r="I485" s="234"/>
      <c r="J485" s="234"/>
      <c r="K485" s="234"/>
      <c r="L485" s="234"/>
      <c r="M485" s="308">
        <f t="shared" si="65"/>
        <v>0</v>
      </c>
      <c r="N485" s="234"/>
      <c r="O485" s="234"/>
      <c r="P485" s="234"/>
      <c r="Q485" s="234"/>
      <c r="R485" s="234"/>
      <c r="S485" s="234"/>
      <c r="T485" s="234"/>
      <c r="U485" s="234"/>
      <c r="V485" s="234"/>
      <c r="W485" s="234"/>
      <c r="X485" s="234"/>
      <c r="Y485" s="234"/>
      <c r="Z485" s="234"/>
      <c r="AA485" s="234"/>
      <c r="AB485" s="234"/>
      <c r="AC485" s="234"/>
      <c r="AD485" s="234"/>
      <c r="AE485" s="234"/>
      <c r="AF485" s="234"/>
      <c r="AG485" s="234"/>
      <c r="AH485" s="234"/>
      <c r="AI485" s="234"/>
      <c r="AJ485" s="234"/>
      <c r="AK485" s="234"/>
      <c r="AL485" s="258" t="str">
        <f t="shared" si="67"/>
        <v>нет</v>
      </c>
      <c r="AM485" s="258" t="str">
        <f t="shared" si="69"/>
        <v>нет</v>
      </c>
      <c r="AN485" s="258">
        <f t="shared" si="66"/>
        <v>0</v>
      </c>
      <c r="AO485" s="258" t="e">
        <f t="shared" si="68"/>
        <v>#VALUE!</v>
      </c>
    </row>
    <row r="486" spans="1:41">
      <c r="A486" s="261" t="e">
        <f t="shared" si="70"/>
        <v>#VALUE!</v>
      </c>
      <c r="B486" s="241">
        <v>483</v>
      </c>
      <c r="C486" s="242"/>
      <c r="D486" s="256" t="str">
        <f t="shared" si="63"/>
        <v/>
      </c>
      <c r="E486" s="234"/>
      <c r="F486" s="234"/>
      <c r="G486" s="242"/>
      <c r="H486" s="257" t="str">
        <f t="shared" si="64"/>
        <v/>
      </c>
      <c r="I486" s="234"/>
      <c r="J486" s="234"/>
      <c r="K486" s="234"/>
      <c r="L486" s="234"/>
      <c r="M486" s="308">
        <f t="shared" si="65"/>
        <v>0</v>
      </c>
      <c r="N486" s="234"/>
      <c r="O486" s="234"/>
      <c r="P486" s="234"/>
      <c r="Q486" s="234"/>
      <c r="R486" s="234"/>
      <c r="S486" s="234"/>
      <c r="T486" s="234"/>
      <c r="U486" s="234"/>
      <c r="V486" s="234"/>
      <c r="W486" s="234"/>
      <c r="X486" s="234"/>
      <c r="Y486" s="234"/>
      <c r="Z486" s="234"/>
      <c r="AA486" s="234"/>
      <c r="AB486" s="234"/>
      <c r="AC486" s="234"/>
      <c r="AD486" s="234"/>
      <c r="AE486" s="234"/>
      <c r="AF486" s="234"/>
      <c r="AG486" s="234"/>
      <c r="AH486" s="234"/>
      <c r="AI486" s="234"/>
      <c r="AJ486" s="234"/>
      <c r="AK486" s="234"/>
      <c r="AL486" s="258" t="str">
        <f t="shared" si="67"/>
        <v>нет</v>
      </c>
      <c r="AM486" s="258" t="str">
        <f t="shared" si="69"/>
        <v>нет</v>
      </c>
      <c r="AN486" s="258">
        <f t="shared" si="66"/>
        <v>0</v>
      </c>
      <c r="AO486" s="258" t="e">
        <f t="shared" si="68"/>
        <v>#VALUE!</v>
      </c>
    </row>
    <row r="487" spans="1:41">
      <c r="A487" s="261" t="e">
        <f t="shared" si="70"/>
        <v>#VALUE!</v>
      </c>
      <c r="B487" s="241">
        <v>484</v>
      </c>
      <c r="C487" s="242"/>
      <c r="D487" s="256" t="str">
        <f t="shared" si="63"/>
        <v/>
      </c>
      <c r="E487" s="234"/>
      <c r="F487" s="234"/>
      <c r="G487" s="242"/>
      <c r="H487" s="257" t="str">
        <f t="shared" si="64"/>
        <v/>
      </c>
      <c r="I487" s="234"/>
      <c r="J487" s="234"/>
      <c r="K487" s="234"/>
      <c r="L487" s="234"/>
      <c r="M487" s="308">
        <f t="shared" si="65"/>
        <v>0</v>
      </c>
      <c r="N487" s="234"/>
      <c r="O487" s="234"/>
      <c r="P487" s="234"/>
      <c r="Q487" s="234"/>
      <c r="R487" s="234"/>
      <c r="S487" s="234"/>
      <c r="T487" s="234"/>
      <c r="U487" s="234"/>
      <c r="V487" s="234"/>
      <c r="W487" s="234"/>
      <c r="X487" s="234"/>
      <c r="Y487" s="234"/>
      <c r="Z487" s="234"/>
      <c r="AA487" s="234"/>
      <c r="AB487" s="234"/>
      <c r="AC487" s="234"/>
      <c r="AD487" s="234"/>
      <c r="AE487" s="234"/>
      <c r="AF487" s="234"/>
      <c r="AG487" s="234"/>
      <c r="AH487" s="234"/>
      <c r="AI487" s="234"/>
      <c r="AJ487" s="234"/>
      <c r="AK487" s="234"/>
      <c r="AL487" s="258" t="str">
        <f t="shared" si="67"/>
        <v>нет</v>
      </c>
      <c r="AM487" s="258" t="str">
        <f t="shared" si="69"/>
        <v>нет</v>
      </c>
      <c r="AN487" s="258">
        <f t="shared" si="66"/>
        <v>0</v>
      </c>
      <c r="AO487" s="258" t="e">
        <f t="shared" si="68"/>
        <v>#VALUE!</v>
      </c>
    </row>
    <row r="488" spans="1:41">
      <c r="A488" s="261" t="e">
        <f t="shared" si="70"/>
        <v>#VALUE!</v>
      </c>
      <c r="B488" s="241">
        <v>485</v>
      </c>
      <c r="C488" s="242"/>
      <c r="D488" s="256" t="str">
        <f t="shared" si="63"/>
        <v/>
      </c>
      <c r="E488" s="234"/>
      <c r="F488" s="234"/>
      <c r="G488" s="242"/>
      <c r="H488" s="257" t="str">
        <f t="shared" si="64"/>
        <v/>
      </c>
      <c r="I488" s="234"/>
      <c r="J488" s="234"/>
      <c r="K488" s="234"/>
      <c r="L488" s="234"/>
      <c r="M488" s="308">
        <f t="shared" si="65"/>
        <v>0</v>
      </c>
      <c r="N488" s="234"/>
      <c r="O488" s="234"/>
      <c r="P488" s="234"/>
      <c r="Q488" s="234"/>
      <c r="R488" s="234"/>
      <c r="S488" s="234"/>
      <c r="T488" s="234"/>
      <c r="U488" s="234"/>
      <c r="V488" s="234"/>
      <c r="W488" s="234"/>
      <c r="X488" s="234"/>
      <c r="Y488" s="234"/>
      <c r="Z488" s="234"/>
      <c r="AA488" s="234"/>
      <c r="AB488" s="234"/>
      <c r="AC488" s="234"/>
      <c r="AD488" s="234"/>
      <c r="AE488" s="234"/>
      <c r="AF488" s="234"/>
      <c r="AG488" s="234"/>
      <c r="AH488" s="234"/>
      <c r="AI488" s="234"/>
      <c r="AJ488" s="234"/>
      <c r="AK488" s="234"/>
      <c r="AL488" s="258" t="str">
        <f t="shared" si="67"/>
        <v>нет</v>
      </c>
      <c r="AM488" s="258" t="str">
        <f t="shared" si="69"/>
        <v>нет</v>
      </c>
      <c r="AN488" s="258">
        <f t="shared" si="66"/>
        <v>0</v>
      </c>
      <c r="AO488" s="258" t="e">
        <f t="shared" si="68"/>
        <v>#VALUE!</v>
      </c>
    </row>
    <row r="489" spans="1:41">
      <c r="A489" s="261" t="e">
        <f t="shared" si="70"/>
        <v>#VALUE!</v>
      </c>
      <c r="B489" s="241">
        <v>486</v>
      </c>
      <c r="C489" s="242"/>
      <c r="D489" s="256" t="str">
        <f t="shared" si="63"/>
        <v/>
      </c>
      <c r="E489" s="234"/>
      <c r="F489" s="234"/>
      <c r="G489" s="242"/>
      <c r="H489" s="257" t="str">
        <f t="shared" si="64"/>
        <v/>
      </c>
      <c r="I489" s="234"/>
      <c r="J489" s="234"/>
      <c r="K489" s="234"/>
      <c r="L489" s="234"/>
      <c r="M489" s="308">
        <f t="shared" si="65"/>
        <v>0</v>
      </c>
      <c r="N489" s="234"/>
      <c r="O489" s="234"/>
      <c r="P489" s="234"/>
      <c r="Q489" s="234"/>
      <c r="R489" s="234"/>
      <c r="S489" s="234"/>
      <c r="T489" s="234"/>
      <c r="U489" s="234"/>
      <c r="V489" s="234"/>
      <c r="W489" s="234"/>
      <c r="X489" s="234"/>
      <c r="Y489" s="234"/>
      <c r="Z489" s="234"/>
      <c r="AA489" s="234"/>
      <c r="AB489" s="234"/>
      <c r="AC489" s="234"/>
      <c r="AD489" s="234"/>
      <c r="AE489" s="234"/>
      <c r="AF489" s="234"/>
      <c r="AG489" s="234"/>
      <c r="AH489" s="234"/>
      <c r="AI489" s="234"/>
      <c r="AJ489" s="234"/>
      <c r="AK489" s="234"/>
      <c r="AL489" s="258" t="str">
        <f t="shared" si="67"/>
        <v>нет</v>
      </c>
      <c r="AM489" s="258" t="str">
        <f t="shared" si="69"/>
        <v>нет</v>
      </c>
      <c r="AN489" s="258">
        <f t="shared" si="66"/>
        <v>0</v>
      </c>
      <c r="AO489" s="258" t="e">
        <f t="shared" si="68"/>
        <v>#VALUE!</v>
      </c>
    </row>
    <row r="490" spans="1:41">
      <c r="A490" s="261" t="e">
        <f t="shared" si="70"/>
        <v>#VALUE!</v>
      </c>
      <c r="B490" s="241">
        <v>487</v>
      </c>
      <c r="C490" s="242"/>
      <c r="D490" s="256" t="str">
        <f t="shared" si="63"/>
        <v/>
      </c>
      <c r="E490" s="234"/>
      <c r="F490" s="234"/>
      <c r="G490" s="242"/>
      <c r="H490" s="257" t="str">
        <f t="shared" si="64"/>
        <v/>
      </c>
      <c r="I490" s="234"/>
      <c r="J490" s="234"/>
      <c r="K490" s="234"/>
      <c r="L490" s="234"/>
      <c r="M490" s="308">
        <f t="shared" si="65"/>
        <v>0</v>
      </c>
      <c r="N490" s="234"/>
      <c r="O490" s="234"/>
      <c r="P490" s="234"/>
      <c r="Q490" s="234"/>
      <c r="R490" s="234"/>
      <c r="S490" s="234"/>
      <c r="T490" s="234"/>
      <c r="U490" s="234"/>
      <c r="V490" s="234"/>
      <c r="W490" s="234"/>
      <c r="X490" s="234"/>
      <c r="Y490" s="234"/>
      <c r="Z490" s="234"/>
      <c r="AA490" s="234"/>
      <c r="AB490" s="234"/>
      <c r="AC490" s="234"/>
      <c r="AD490" s="234"/>
      <c r="AE490" s="234"/>
      <c r="AF490" s="234"/>
      <c r="AG490" s="234"/>
      <c r="AH490" s="234"/>
      <c r="AI490" s="234"/>
      <c r="AJ490" s="234"/>
      <c r="AK490" s="234"/>
      <c r="AL490" s="258" t="str">
        <f t="shared" si="67"/>
        <v>нет</v>
      </c>
      <c r="AM490" s="258" t="str">
        <f t="shared" si="69"/>
        <v>нет</v>
      </c>
      <c r="AN490" s="258">
        <f t="shared" si="66"/>
        <v>0</v>
      </c>
      <c r="AO490" s="258" t="e">
        <f t="shared" si="68"/>
        <v>#VALUE!</v>
      </c>
    </row>
    <row r="491" spans="1:41">
      <c r="A491" s="261" t="e">
        <f t="shared" si="70"/>
        <v>#VALUE!</v>
      </c>
      <c r="B491" s="241">
        <v>488</v>
      </c>
      <c r="C491" s="242"/>
      <c r="D491" s="256" t="str">
        <f t="shared" si="63"/>
        <v/>
      </c>
      <c r="E491" s="234"/>
      <c r="F491" s="234"/>
      <c r="G491" s="242"/>
      <c r="H491" s="257" t="str">
        <f t="shared" si="64"/>
        <v/>
      </c>
      <c r="I491" s="234"/>
      <c r="J491" s="234"/>
      <c r="K491" s="234"/>
      <c r="L491" s="234"/>
      <c r="M491" s="308">
        <f t="shared" si="65"/>
        <v>0</v>
      </c>
      <c r="N491" s="234"/>
      <c r="O491" s="234"/>
      <c r="P491" s="234"/>
      <c r="Q491" s="234"/>
      <c r="R491" s="234"/>
      <c r="S491" s="234"/>
      <c r="T491" s="234"/>
      <c r="U491" s="234"/>
      <c r="V491" s="234"/>
      <c r="W491" s="234"/>
      <c r="X491" s="234"/>
      <c r="Y491" s="234"/>
      <c r="Z491" s="234"/>
      <c r="AA491" s="234"/>
      <c r="AB491" s="234"/>
      <c r="AC491" s="234"/>
      <c r="AD491" s="234"/>
      <c r="AE491" s="234"/>
      <c r="AF491" s="234"/>
      <c r="AG491" s="234"/>
      <c r="AH491" s="234"/>
      <c r="AI491" s="234"/>
      <c r="AJ491" s="234"/>
      <c r="AK491" s="234"/>
      <c r="AL491" s="258" t="str">
        <f t="shared" si="67"/>
        <v>нет</v>
      </c>
      <c r="AM491" s="258" t="str">
        <f t="shared" si="69"/>
        <v>нет</v>
      </c>
      <c r="AN491" s="258">
        <f t="shared" si="66"/>
        <v>0</v>
      </c>
      <c r="AO491" s="258" t="e">
        <f t="shared" si="68"/>
        <v>#VALUE!</v>
      </c>
    </row>
    <row r="492" spans="1:41">
      <c r="A492" s="261" t="e">
        <f t="shared" si="70"/>
        <v>#VALUE!</v>
      </c>
      <c r="B492" s="241">
        <v>489</v>
      </c>
      <c r="C492" s="242"/>
      <c r="D492" s="256" t="str">
        <f t="shared" si="63"/>
        <v/>
      </c>
      <c r="E492" s="234"/>
      <c r="F492" s="234"/>
      <c r="G492" s="242"/>
      <c r="H492" s="257" t="str">
        <f t="shared" si="64"/>
        <v/>
      </c>
      <c r="I492" s="234"/>
      <c r="J492" s="234"/>
      <c r="K492" s="234"/>
      <c r="L492" s="234"/>
      <c r="M492" s="308">
        <f t="shared" si="65"/>
        <v>0</v>
      </c>
      <c r="N492" s="234"/>
      <c r="O492" s="234"/>
      <c r="P492" s="234"/>
      <c r="Q492" s="234"/>
      <c r="R492" s="234"/>
      <c r="S492" s="234"/>
      <c r="T492" s="234"/>
      <c r="U492" s="234"/>
      <c r="V492" s="234"/>
      <c r="W492" s="234"/>
      <c r="X492" s="234"/>
      <c r="Y492" s="234"/>
      <c r="Z492" s="234"/>
      <c r="AA492" s="234"/>
      <c r="AB492" s="234"/>
      <c r="AC492" s="234"/>
      <c r="AD492" s="234"/>
      <c r="AE492" s="234"/>
      <c r="AF492" s="234"/>
      <c r="AG492" s="234"/>
      <c r="AH492" s="234"/>
      <c r="AI492" s="234"/>
      <c r="AJ492" s="234"/>
      <c r="AK492" s="234"/>
      <c r="AL492" s="258" t="str">
        <f t="shared" si="67"/>
        <v>нет</v>
      </c>
      <c r="AM492" s="258" t="str">
        <f t="shared" si="69"/>
        <v>нет</v>
      </c>
      <c r="AN492" s="258">
        <f t="shared" si="66"/>
        <v>0</v>
      </c>
      <c r="AO492" s="258" t="e">
        <f t="shared" si="68"/>
        <v>#VALUE!</v>
      </c>
    </row>
    <row r="493" spans="1:41">
      <c r="A493" s="261" t="e">
        <f t="shared" si="70"/>
        <v>#VALUE!</v>
      </c>
      <c r="B493" s="241">
        <v>490</v>
      </c>
      <c r="C493" s="242"/>
      <c r="D493" s="256" t="str">
        <f t="shared" si="63"/>
        <v/>
      </c>
      <c r="E493" s="234"/>
      <c r="F493" s="234"/>
      <c r="G493" s="242"/>
      <c r="H493" s="257" t="str">
        <f t="shared" si="64"/>
        <v/>
      </c>
      <c r="I493" s="234"/>
      <c r="J493" s="234"/>
      <c r="K493" s="234"/>
      <c r="L493" s="234"/>
      <c r="M493" s="308">
        <f t="shared" si="65"/>
        <v>0</v>
      </c>
      <c r="N493" s="234"/>
      <c r="O493" s="234"/>
      <c r="P493" s="234"/>
      <c r="Q493" s="234"/>
      <c r="R493" s="234"/>
      <c r="S493" s="234"/>
      <c r="T493" s="234"/>
      <c r="U493" s="234"/>
      <c r="V493" s="234"/>
      <c r="W493" s="234"/>
      <c r="X493" s="234"/>
      <c r="Y493" s="234"/>
      <c r="Z493" s="234"/>
      <c r="AA493" s="234"/>
      <c r="AB493" s="234"/>
      <c r="AC493" s="234"/>
      <c r="AD493" s="234"/>
      <c r="AE493" s="234"/>
      <c r="AF493" s="234"/>
      <c r="AG493" s="234"/>
      <c r="AH493" s="234"/>
      <c r="AI493" s="234"/>
      <c r="AJ493" s="234"/>
      <c r="AK493" s="234"/>
      <c r="AL493" s="258" t="str">
        <f t="shared" si="67"/>
        <v>нет</v>
      </c>
      <c r="AM493" s="258" t="str">
        <f t="shared" si="69"/>
        <v>нет</v>
      </c>
      <c r="AN493" s="258">
        <f t="shared" si="66"/>
        <v>0</v>
      </c>
      <c r="AO493" s="258" t="e">
        <f t="shared" si="68"/>
        <v>#VALUE!</v>
      </c>
    </row>
    <row r="494" spans="1:41">
      <c r="A494" s="261" t="e">
        <f t="shared" si="70"/>
        <v>#VALUE!</v>
      </c>
      <c r="B494" s="241">
        <v>491</v>
      </c>
      <c r="C494" s="242"/>
      <c r="D494" s="256" t="str">
        <f t="shared" si="63"/>
        <v/>
      </c>
      <c r="E494" s="234"/>
      <c r="F494" s="234"/>
      <c r="G494" s="242"/>
      <c r="H494" s="257" t="str">
        <f t="shared" si="64"/>
        <v/>
      </c>
      <c r="I494" s="234"/>
      <c r="J494" s="234"/>
      <c r="K494" s="234"/>
      <c r="L494" s="234"/>
      <c r="M494" s="308">
        <f t="shared" si="65"/>
        <v>0</v>
      </c>
      <c r="N494" s="234"/>
      <c r="O494" s="234"/>
      <c r="P494" s="234"/>
      <c r="Q494" s="234"/>
      <c r="R494" s="234"/>
      <c r="S494" s="234"/>
      <c r="T494" s="234"/>
      <c r="U494" s="234"/>
      <c r="V494" s="234"/>
      <c r="W494" s="234"/>
      <c r="X494" s="234"/>
      <c r="Y494" s="234"/>
      <c r="Z494" s="234"/>
      <c r="AA494" s="234"/>
      <c r="AB494" s="234"/>
      <c r="AC494" s="234"/>
      <c r="AD494" s="234"/>
      <c r="AE494" s="234"/>
      <c r="AF494" s="234"/>
      <c r="AG494" s="234"/>
      <c r="AH494" s="234"/>
      <c r="AI494" s="234"/>
      <c r="AJ494" s="234"/>
      <c r="AK494" s="234"/>
      <c r="AL494" s="258" t="str">
        <f t="shared" si="67"/>
        <v>нет</v>
      </c>
      <c r="AM494" s="258" t="str">
        <f t="shared" si="69"/>
        <v>нет</v>
      </c>
      <c r="AN494" s="258">
        <f t="shared" si="66"/>
        <v>0</v>
      </c>
      <c r="AO494" s="258" t="e">
        <f t="shared" si="68"/>
        <v>#VALUE!</v>
      </c>
    </row>
    <row r="495" spans="1:41">
      <c r="A495" s="261" t="e">
        <f t="shared" si="70"/>
        <v>#VALUE!</v>
      </c>
      <c r="B495" s="241">
        <v>492</v>
      </c>
      <c r="C495" s="242"/>
      <c r="D495" s="256" t="str">
        <f t="shared" si="63"/>
        <v/>
      </c>
      <c r="E495" s="234"/>
      <c r="F495" s="234"/>
      <c r="G495" s="242"/>
      <c r="H495" s="257" t="str">
        <f t="shared" si="64"/>
        <v/>
      </c>
      <c r="I495" s="234"/>
      <c r="J495" s="234"/>
      <c r="K495" s="234"/>
      <c r="L495" s="234"/>
      <c r="M495" s="308">
        <f t="shared" si="65"/>
        <v>0</v>
      </c>
      <c r="N495" s="234"/>
      <c r="O495" s="234"/>
      <c r="P495" s="234"/>
      <c r="Q495" s="234"/>
      <c r="R495" s="234"/>
      <c r="S495" s="234"/>
      <c r="T495" s="234"/>
      <c r="U495" s="234"/>
      <c r="V495" s="234"/>
      <c r="W495" s="234"/>
      <c r="X495" s="234"/>
      <c r="Y495" s="234"/>
      <c r="Z495" s="234"/>
      <c r="AA495" s="234"/>
      <c r="AB495" s="234"/>
      <c r="AC495" s="234"/>
      <c r="AD495" s="234"/>
      <c r="AE495" s="234"/>
      <c r="AF495" s="234"/>
      <c r="AG495" s="234"/>
      <c r="AH495" s="234"/>
      <c r="AI495" s="234"/>
      <c r="AJ495" s="234"/>
      <c r="AK495" s="234"/>
      <c r="AL495" s="258" t="str">
        <f t="shared" si="67"/>
        <v>нет</v>
      </c>
      <c r="AM495" s="258" t="str">
        <f t="shared" si="69"/>
        <v>нет</v>
      </c>
      <c r="AN495" s="258">
        <f t="shared" si="66"/>
        <v>0</v>
      </c>
      <c r="AO495" s="258" t="e">
        <f t="shared" si="68"/>
        <v>#VALUE!</v>
      </c>
    </row>
    <row r="496" spans="1:41">
      <c r="A496" s="261" t="e">
        <f t="shared" si="70"/>
        <v>#VALUE!</v>
      </c>
      <c r="B496" s="241">
        <v>493</v>
      </c>
      <c r="C496" s="242"/>
      <c r="D496" s="256" t="str">
        <f t="shared" si="63"/>
        <v/>
      </c>
      <c r="E496" s="234"/>
      <c r="F496" s="234"/>
      <c r="G496" s="242"/>
      <c r="H496" s="257" t="str">
        <f t="shared" si="64"/>
        <v/>
      </c>
      <c r="I496" s="234"/>
      <c r="J496" s="234"/>
      <c r="K496" s="234"/>
      <c r="L496" s="234"/>
      <c r="M496" s="308">
        <f t="shared" si="65"/>
        <v>0</v>
      </c>
      <c r="N496" s="234"/>
      <c r="O496" s="234"/>
      <c r="P496" s="234"/>
      <c r="Q496" s="234"/>
      <c r="R496" s="234"/>
      <c r="S496" s="234"/>
      <c r="T496" s="234"/>
      <c r="U496" s="234"/>
      <c r="V496" s="234"/>
      <c r="W496" s="234"/>
      <c r="X496" s="234"/>
      <c r="Y496" s="234"/>
      <c r="Z496" s="234"/>
      <c r="AA496" s="234"/>
      <c r="AB496" s="234"/>
      <c r="AC496" s="234"/>
      <c r="AD496" s="234"/>
      <c r="AE496" s="234"/>
      <c r="AF496" s="234"/>
      <c r="AG496" s="234"/>
      <c r="AH496" s="234"/>
      <c r="AI496" s="234"/>
      <c r="AJ496" s="234"/>
      <c r="AK496" s="234"/>
      <c r="AL496" s="258" t="str">
        <f t="shared" si="67"/>
        <v>нет</v>
      </c>
      <c r="AM496" s="258" t="str">
        <f t="shared" si="69"/>
        <v>нет</v>
      </c>
      <c r="AN496" s="258">
        <f t="shared" si="66"/>
        <v>0</v>
      </c>
      <c r="AO496" s="258" t="e">
        <f t="shared" si="68"/>
        <v>#VALUE!</v>
      </c>
    </row>
    <row r="497" spans="1:41">
      <c r="A497" s="261" t="e">
        <f t="shared" si="70"/>
        <v>#VALUE!</v>
      </c>
      <c r="B497" s="241">
        <v>494</v>
      </c>
      <c r="C497" s="242"/>
      <c r="D497" s="256" t="str">
        <f t="shared" si="63"/>
        <v/>
      </c>
      <c r="E497" s="234"/>
      <c r="F497" s="234"/>
      <c r="G497" s="242"/>
      <c r="H497" s="257" t="str">
        <f t="shared" si="64"/>
        <v/>
      </c>
      <c r="I497" s="234"/>
      <c r="J497" s="234"/>
      <c r="K497" s="234"/>
      <c r="L497" s="234"/>
      <c r="M497" s="308">
        <f t="shared" si="65"/>
        <v>0</v>
      </c>
      <c r="N497" s="234"/>
      <c r="O497" s="234"/>
      <c r="P497" s="234"/>
      <c r="Q497" s="234"/>
      <c r="R497" s="234"/>
      <c r="S497" s="234"/>
      <c r="T497" s="234"/>
      <c r="U497" s="234"/>
      <c r="V497" s="234"/>
      <c r="W497" s="234"/>
      <c r="X497" s="234"/>
      <c r="Y497" s="234"/>
      <c r="Z497" s="234"/>
      <c r="AA497" s="234"/>
      <c r="AB497" s="234"/>
      <c r="AC497" s="234"/>
      <c r="AD497" s="234"/>
      <c r="AE497" s="234"/>
      <c r="AF497" s="234"/>
      <c r="AG497" s="234"/>
      <c r="AH497" s="234"/>
      <c r="AI497" s="234"/>
      <c r="AJ497" s="234"/>
      <c r="AK497" s="234"/>
      <c r="AL497" s="258" t="str">
        <f t="shared" si="67"/>
        <v>нет</v>
      </c>
      <c r="AM497" s="258" t="str">
        <f t="shared" si="69"/>
        <v>нет</v>
      </c>
      <c r="AN497" s="258">
        <f t="shared" si="66"/>
        <v>0</v>
      </c>
      <c r="AO497" s="258" t="e">
        <f t="shared" si="68"/>
        <v>#VALUE!</v>
      </c>
    </row>
    <row r="498" spans="1:41">
      <c r="A498" s="261" t="e">
        <f t="shared" si="70"/>
        <v>#VALUE!</v>
      </c>
      <c r="B498" s="241">
        <v>495</v>
      </c>
      <c r="C498" s="242"/>
      <c r="D498" s="256" t="str">
        <f t="shared" si="63"/>
        <v/>
      </c>
      <c r="E498" s="234"/>
      <c r="F498" s="234"/>
      <c r="G498" s="242"/>
      <c r="H498" s="257" t="str">
        <f t="shared" si="64"/>
        <v/>
      </c>
      <c r="I498" s="234"/>
      <c r="J498" s="234"/>
      <c r="K498" s="234"/>
      <c r="L498" s="234"/>
      <c r="M498" s="308">
        <f t="shared" si="65"/>
        <v>0</v>
      </c>
      <c r="N498" s="234"/>
      <c r="O498" s="234"/>
      <c r="P498" s="234"/>
      <c r="Q498" s="234"/>
      <c r="R498" s="234"/>
      <c r="S498" s="234"/>
      <c r="T498" s="234"/>
      <c r="U498" s="234"/>
      <c r="V498" s="234"/>
      <c r="W498" s="234"/>
      <c r="X498" s="234"/>
      <c r="Y498" s="234"/>
      <c r="Z498" s="234"/>
      <c r="AA498" s="234"/>
      <c r="AB498" s="234"/>
      <c r="AC498" s="234"/>
      <c r="AD498" s="234"/>
      <c r="AE498" s="234"/>
      <c r="AF498" s="234"/>
      <c r="AG498" s="234"/>
      <c r="AH498" s="234"/>
      <c r="AI498" s="234"/>
      <c r="AJ498" s="234"/>
      <c r="AK498" s="234"/>
      <c r="AL498" s="258" t="str">
        <f t="shared" si="67"/>
        <v>нет</v>
      </c>
      <c r="AM498" s="258" t="str">
        <f t="shared" si="69"/>
        <v>нет</v>
      </c>
      <c r="AN498" s="258">
        <f t="shared" si="66"/>
        <v>0</v>
      </c>
      <c r="AO498" s="258" t="e">
        <f t="shared" si="68"/>
        <v>#VALUE!</v>
      </c>
    </row>
    <row r="499" spans="1:41">
      <c r="A499" s="261" t="e">
        <f t="shared" si="70"/>
        <v>#VALUE!</v>
      </c>
      <c r="B499" s="241">
        <v>496</v>
      </c>
      <c r="C499" s="242"/>
      <c r="D499" s="256" t="str">
        <f t="shared" si="63"/>
        <v/>
      </c>
      <c r="E499" s="234"/>
      <c r="F499" s="234"/>
      <c r="G499" s="242"/>
      <c r="H499" s="257" t="str">
        <f t="shared" si="64"/>
        <v/>
      </c>
      <c r="I499" s="234"/>
      <c r="J499" s="234"/>
      <c r="K499" s="234"/>
      <c r="L499" s="234"/>
      <c r="M499" s="308">
        <f t="shared" si="65"/>
        <v>0</v>
      </c>
      <c r="N499" s="234"/>
      <c r="O499" s="234"/>
      <c r="P499" s="234"/>
      <c r="Q499" s="234"/>
      <c r="R499" s="234"/>
      <c r="S499" s="234"/>
      <c r="T499" s="234"/>
      <c r="U499" s="234"/>
      <c r="V499" s="234"/>
      <c r="W499" s="234"/>
      <c r="X499" s="234"/>
      <c r="Y499" s="234"/>
      <c r="Z499" s="234"/>
      <c r="AA499" s="234"/>
      <c r="AB499" s="234"/>
      <c r="AC499" s="234"/>
      <c r="AD499" s="234"/>
      <c r="AE499" s="234"/>
      <c r="AF499" s="234"/>
      <c r="AG499" s="234"/>
      <c r="AH499" s="234"/>
      <c r="AI499" s="234"/>
      <c r="AJ499" s="234"/>
      <c r="AK499" s="234"/>
      <c r="AL499" s="258" t="str">
        <f t="shared" si="67"/>
        <v>нет</v>
      </c>
      <c r="AM499" s="258" t="str">
        <f t="shared" si="69"/>
        <v>нет</v>
      </c>
      <c r="AN499" s="258">
        <f t="shared" si="66"/>
        <v>0</v>
      </c>
      <c r="AO499" s="258" t="e">
        <f t="shared" si="68"/>
        <v>#VALUE!</v>
      </c>
    </row>
    <row r="500" spans="1:41">
      <c r="A500" s="261" t="e">
        <f t="shared" si="70"/>
        <v>#VALUE!</v>
      </c>
      <c r="B500" s="241">
        <v>497</v>
      </c>
      <c r="C500" s="242"/>
      <c r="D500" s="256" t="str">
        <f t="shared" si="63"/>
        <v/>
      </c>
      <c r="E500" s="234"/>
      <c r="F500" s="234"/>
      <c r="G500" s="242"/>
      <c r="H500" s="257" t="str">
        <f t="shared" si="64"/>
        <v/>
      </c>
      <c r="I500" s="234"/>
      <c r="J500" s="234"/>
      <c r="K500" s="234"/>
      <c r="L500" s="234"/>
      <c r="M500" s="308">
        <f t="shared" si="65"/>
        <v>0</v>
      </c>
      <c r="N500" s="234"/>
      <c r="O500" s="234"/>
      <c r="P500" s="234"/>
      <c r="Q500" s="234"/>
      <c r="R500" s="234"/>
      <c r="S500" s="234"/>
      <c r="T500" s="234"/>
      <c r="U500" s="234"/>
      <c r="V500" s="234"/>
      <c r="W500" s="234"/>
      <c r="X500" s="234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  <c r="AI500" s="234"/>
      <c r="AJ500" s="234"/>
      <c r="AK500" s="234"/>
      <c r="AL500" s="258" t="str">
        <f t="shared" si="67"/>
        <v>нет</v>
      </c>
      <c r="AM500" s="258" t="str">
        <f t="shared" si="69"/>
        <v>нет</v>
      </c>
      <c r="AN500" s="258">
        <f t="shared" si="66"/>
        <v>0</v>
      </c>
      <c r="AO500" s="258" t="e">
        <f t="shared" si="68"/>
        <v>#VALUE!</v>
      </c>
    </row>
    <row r="501" spans="1:41">
      <c r="A501" s="261" t="e">
        <f t="shared" si="70"/>
        <v>#VALUE!</v>
      </c>
      <c r="B501" s="241">
        <v>498</v>
      </c>
      <c r="C501" s="242"/>
      <c r="D501" s="256" t="str">
        <f t="shared" si="63"/>
        <v/>
      </c>
      <c r="E501" s="234"/>
      <c r="F501" s="234"/>
      <c r="G501" s="242"/>
      <c r="H501" s="257" t="str">
        <f t="shared" si="64"/>
        <v/>
      </c>
      <c r="I501" s="234"/>
      <c r="J501" s="234"/>
      <c r="K501" s="234"/>
      <c r="L501" s="234"/>
      <c r="M501" s="308">
        <f t="shared" si="65"/>
        <v>0</v>
      </c>
      <c r="N501" s="234"/>
      <c r="O501" s="234"/>
      <c r="P501" s="234"/>
      <c r="Q501" s="234"/>
      <c r="R501" s="234"/>
      <c r="S501" s="234"/>
      <c r="T501" s="234"/>
      <c r="U501" s="234"/>
      <c r="V501" s="234"/>
      <c r="W501" s="234"/>
      <c r="X501" s="234"/>
      <c r="Y501" s="234"/>
      <c r="Z501" s="234"/>
      <c r="AA501" s="234"/>
      <c r="AB501" s="234"/>
      <c r="AC501" s="234"/>
      <c r="AD501" s="234"/>
      <c r="AE501" s="234"/>
      <c r="AF501" s="234"/>
      <c r="AG501" s="234"/>
      <c r="AH501" s="234"/>
      <c r="AI501" s="234"/>
      <c r="AJ501" s="234"/>
      <c r="AK501" s="234"/>
      <c r="AL501" s="258" t="str">
        <f t="shared" si="67"/>
        <v>нет</v>
      </c>
      <c r="AM501" s="258" t="str">
        <f t="shared" si="69"/>
        <v>нет</v>
      </c>
      <c r="AN501" s="258">
        <f t="shared" si="66"/>
        <v>0</v>
      </c>
      <c r="AO501" s="258" t="e">
        <f t="shared" si="68"/>
        <v>#VALUE!</v>
      </c>
    </row>
    <row r="502" spans="1:41">
      <c r="A502" s="261" t="e">
        <f t="shared" si="70"/>
        <v>#VALUE!</v>
      </c>
      <c r="B502" s="241">
        <v>499</v>
      </c>
      <c r="C502" s="242"/>
      <c r="D502" s="256" t="str">
        <f t="shared" si="63"/>
        <v/>
      </c>
      <c r="E502" s="234"/>
      <c r="F502" s="234"/>
      <c r="G502" s="242"/>
      <c r="H502" s="257" t="str">
        <f t="shared" si="64"/>
        <v/>
      </c>
      <c r="I502" s="234"/>
      <c r="J502" s="234"/>
      <c r="K502" s="234"/>
      <c r="L502" s="234"/>
      <c r="M502" s="308">
        <f t="shared" si="65"/>
        <v>0</v>
      </c>
      <c r="N502" s="234"/>
      <c r="O502" s="234"/>
      <c r="P502" s="234"/>
      <c r="Q502" s="234"/>
      <c r="R502" s="234"/>
      <c r="S502" s="234"/>
      <c r="T502" s="234"/>
      <c r="U502" s="234"/>
      <c r="V502" s="234"/>
      <c r="W502" s="234"/>
      <c r="X502" s="234"/>
      <c r="Y502" s="234"/>
      <c r="Z502" s="234"/>
      <c r="AA502" s="234"/>
      <c r="AB502" s="234"/>
      <c r="AC502" s="234"/>
      <c r="AD502" s="234"/>
      <c r="AE502" s="234"/>
      <c r="AF502" s="234"/>
      <c r="AG502" s="234"/>
      <c r="AH502" s="234"/>
      <c r="AI502" s="234"/>
      <c r="AJ502" s="234"/>
      <c r="AK502" s="234"/>
      <c r="AL502" s="258" t="str">
        <f t="shared" si="67"/>
        <v>нет</v>
      </c>
      <c r="AM502" s="258" t="str">
        <f t="shared" si="69"/>
        <v>нет</v>
      </c>
      <c r="AN502" s="258">
        <f t="shared" si="66"/>
        <v>0</v>
      </c>
      <c r="AO502" s="258" t="e">
        <f t="shared" si="68"/>
        <v>#VALUE!</v>
      </c>
    </row>
    <row r="503" spans="1:41">
      <c r="A503" s="261" t="e">
        <f t="shared" si="70"/>
        <v>#VALUE!</v>
      </c>
      <c r="B503" s="241">
        <v>500</v>
      </c>
      <c r="C503" s="242"/>
      <c r="D503" s="256" t="str">
        <f t="shared" si="63"/>
        <v/>
      </c>
      <c r="E503" s="234"/>
      <c r="F503" s="234"/>
      <c r="G503" s="242"/>
      <c r="H503" s="257" t="str">
        <f t="shared" si="64"/>
        <v/>
      </c>
      <c r="I503" s="234"/>
      <c r="J503" s="234"/>
      <c r="K503" s="234"/>
      <c r="L503" s="234"/>
      <c r="M503" s="308">
        <f t="shared" si="65"/>
        <v>0</v>
      </c>
      <c r="N503" s="234"/>
      <c r="O503" s="234"/>
      <c r="P503" s="234"/>
      <c r="Q503" s="234"/>
      <c r="R503" s="234"/>
      <c r="S503" s="234"/>
      <c r="T503" s="234"/>
      <c r="U503" s="234"/>
      <c r="V503" s="234"/>
      <c r="W503" s="234"/>
      <c r="X503" s="234"/>
      <c r="Y503" s="234"/>
      <c r="Z503" s="234"/>
      <c r="AA503" s="234"/>
      <c r="AB503" s="234"/>
      <c r="AC503" s="234"/>
      <c r="AD503" s="234"/>
      <c r="AE503" s="234"/>
      <c r="AF503" s="234"/>
      <c r="AG503" s="234"/>
      <c r="AH503" s="234"/>
      <c r="AI503" s="234"/>
      <c r="AJ503" s="234"/>
      <c r="AK503" s="234"/>
      <c r="AL503" s="258" t="str">
        <f t="shared" si="67"/>
        <v>нет</v>
      </c>
      <c r="AM503" s="258" t="str">
        <f t="shared" si="69"/>
        <v>нет</v>
      </c>
      <c r="AN503" s="258">
        <f t="shared" si="66"/>
        <v>0</v>
      </c>
      <c r="AO503" s="258" t="e">
        <f t="shared" si="68"/>
        <v>#VALUE!</v>
      </c>
    </row>
    <row r="504" spans="1:41">
      <c r="A504" s="261" t="e">
        <f t="shared" si="70"/>
        <v>#VALUE!</v>
      </c>
      <c r="B504" s="241">
        <v>501</v>
      </c>
      <c r="C504" s="242"/>
      <c r="D504" s="256" t="str">
        <f t="shared" si="63"/>
        <v/>
      </c>
      <c r="E504" s="234"/>
      <c r="F504" s="234"/>
      <c r="G504" s="242"/>
      <c r="H504" s="257" t="str">
        <f t="shared" si="64"/>
        <v/>
      </c>
      <c r="I504" s="234"/>
      <c r="J504" s="234"/>
      <c r="K504" s="234"/>
      <c r="L504" s="234"/>
      <c r="M504" s="308">
        <f t="shared" si="65"/>
        <v>0</v>
      </c>
      <c r="N504" s="234"/>
      <c r="O504" s="234"/>
      <c r="P504" s="234"/>
      <c r="Q504" s="234"/>
      <c r="R504" s="234"/>
      <c r="S504" s="234"/>
      <c r="T504" s="234"/>
      <c r="U504" s="234"/>
      <c r="V504" s="234"/>
      <c r="W504" s="234"/>
      <c r="X504" s="234"/>
      <c r="Y504" s="234"/>
      <c r="Z504" s="234"/>
      <c r="AA504" s="234"/>
      <c r="AB504" s="234"/>
      <c r="AC504" s="234"/>
      <c r="AD504" s="234"/>
      <c r="AE504" s="234"/>
      <c r="AF504" s="234"/>
      <c r="AG504" s="234"/>
      <c r="AH504" s="234"/>
      <c r="AI504" s="234"/>
      <c r="AJ504" s="234"/>
      <c r="AK504" s="234"/>
      <c r="AL504" s="258" t="str">
        <f t="shared" si="67"/>
        <v>нет</v>
      </c>
      <c r="AM504" s="258" t="str">
        <f t="shared" si="69"/>
        <v>нет</v>
      </c>
      <c r="AN504" s="258">
        <f t="shared" si="66"/>
        <v>0</v>
      </c>
      <c r="AO504" s="258" t="e">
        <f t="shared" si="68"/>
        <v>#VALUE!</v>
      </c>
    </row>
    <row r="505" spans="1:41">
      <c r="A505" s="261" t="e">
        <f t="shared" si="70"/>
        <v>#VALUE!</v>
      </c>
      <c r="B505" s="241">
        <v>502</v>
      </c>
      <c r="C505" s="242"/>
      <c r="D505" s="256" t="str">
        <f t="shared" si="63"/>
        <v/>
      </c>
      <c r="E505" s="234"/>
      <c r="F505" s="234"/>
      <c r="G505" s="242"/>
      <c r="H505" s="257" t="str">
        <f t="shared" si="64"/>
        <v/>
      </c>
      <c r="I505" s="234"/>
      <c r="J505" s="234"/>
      <c r="K505" s="234"/>
      <c r="L505" s="234"/>
      <c r="M505" s="308">
        <f t="shared" si="65"/>
        <v>0</v>
      </c>
      <c r="N505" s="234"/>
      <c r="O505" s="234"/>
      <c r="P505" s="234"/>
      <c r="Q505" s="234"/>
      <c r="R505" s="234"/>
      <c r="S505" s="234"/>
      <c r="T505" s="234"/>
      <c r="U505" s="234"/>
      <c r="V505" s="234"/>
      <c r="W505" s="234"/>
      <c r="X505" s="234"/>
      <c r="Y505" s="234"/>
      <c r="Z505" s="234"/>
      <c r="AA505" s="234"/>
      <c r="AB505" s="234"/>
      <c r="AC505" s="234"/>
      <c r="AD505" s="234"/>
      <c r="AE505" s="234"/>
      <c r="AF505" s="234"/>
      <c r="AG505" s="234"/>
      <c r="AH505" s="234"/>
      <c r="AI505" s="234"/>
      <c r="AJ505" s="234"/>
      <c r="AK505" s="234"/>
      <c r="AL505" s="258" t="str">
        <f t="shared" si="67"/>
        <v>нет</v>
      </c>
      <c r="AM505" s="258" t="str">
        <f t="shared" si="69"/>
        <v>нет</v>
      </c>
      <c r="AN505" s="258">
        <f t="shared" si="66"/>
        <v>0</v>
      </c>
      <c r="AO505" s="258" t="e">
        <f t="shared" si="68"/>
        <v>#VALUE!</v>
      </c>
    </row>
    <row r="506" spans="1:41">
      <c r="A506" s="261" t="e">
        <f t="shared" si="70"/>
        <v>#VALUE!</v>
      </c>
      <c r="B506" s="241">
        <v>503</v>
      </c>
      <c r="C506" s="242"/>
      <c r="D506" s="256" t="str">
        <f t="shared" si="63"/>
        <v/>
      </c>
      <c r="E506" s="234"/>
      <c r="F506" s="234"/>
      <c r="G506" s="242"/>
      <c r="H506" s="257" t="str">
        <f t="shared" si="64"/>
        <v/>
      </c>
      <c r="I506" s="234"/>
      <c r="J506" s="234"/>
      <c r="K506" s="234"/>
      <c r="L506" s="234"/>
      <c r="M506" s="308">
        <f t="shared" si="65"/>
        <v>0</v>
      </c>
      <c r="N506" s="234"/>
      <c r="O506" s="234"/>
      <c r="P506" s="234"/>
      <c r="Q506" s="234"/>
      <c r="R506" s="234"/>
      <c r="S506" s="234"/>
      <c r="T506" s="234"/>
      <c r="U506" s="234"/>
      <c r="V506" s="234"/>
      <c r="W506" s="234"/>
      <c r="X506" s="234"/>
      <c r="Y506" s="234"/>
      <c r="Z506" s="234"/>
      <c r="AA506" s="234"/>
      <c r="AB506" s="234"/>
      <c r="AC506" s="234"/>
      <c r="AD506" s="234"/>
      <c r="AE506" s="234"/>
      <c r="AF506" s="234"/>
      <c r="AG506" s="234"/>
      <c r="AH506" s="234"/>
      <c r="AI506" s="234"/>
      <c r="AJ506" s="234"/>
      <c r="AK506" s="234"/>
      <c r="AL506" s="258" t="str">
        <f t="shared" si="67"/>
        <v>нет</v>
      </c>
      <c r="AM506" s="258" t="str">
        <f t="shared" si="69"/>
        <v>нет</v>
      </c>
      <c r="AN506" s="258">
        <f t="shared" si="66"/>
        <v>0</v>
      </c>
      <c r="AO506" s="258" t="e">
        <f t="shared" si="68"/>
        <v>#VALUE!</v>
      </c>
    </row>
    <row r="507" spans="1:41">
      <c r="A507" s="261" t="e">
        <f t="shared" si="70"/>
        <v>#VALUE!</v>
      </c>
      <c r="B507" s="241">
        <v>504</v>
      </c>
      <c r="C507" s="242"/>
      <c r="D507" s="256" t="str">
        <f t="shared" si="63"/>
        <v/>
      </c>
      <c r="E507" s="234"/>
      <c r="F507" s="234"/>
      <c r="G507" s="242"/>
      <c r="H507" s="257" t="str">
        <f t="shared" si="64"/>
        <v/>
      </c>
      <c r="I507" s="234"/>
      <c r="J507" s="234"/>
      <c r="K507" s="234"/>
      <c r="L507" s="234"/>
      <c r="M507" s="308">
        <f t="shared" si="65"/>
        <v>0</v>
      </c>
      <c r="N507" s="234"/>
      <c r="O507" s="234"/>
      <c r="P507" s="234"/>
      <c r="Q507" s="234"/>
      <c r="R507" s="234"/>
      <c r="S507" s="234"/>
      <c r="T507" s="234"/>
      <c r="U507" s="234"/>
      <c r="V507" s="234"/>
      <c r="W507" s="234"/>
      <c r="X507" s="234"/>
      <c r="Y507" s="234"/>
      <c r="Z507" s="234"/>
      <c r="AA507" s="234"/>
      <c r="AB507" s="234"/>
      <c r="AC507" s="234"/>
      <c r="AD507" s="234"/>
      <c r="AE507" s="234"/>
      <c r="AF507" s="234"/>
      <c r="AG507" s="234"/>
      <c r="AH507" s="234"/>
      <c r="AI507" s="234"/>
      <c r="AJ507" s="234"/>
      <c r="AK507" s="234"/>
      <c r="AL507" s="258" t="str">
        <f t="shared" si="67"/>
        <v>нет</v>
      </c>
      <c r="AM507" s="258" t="str">
        <f t="shared" si="69"/>
        <v>нет</v>
      </c>
      <c r="AN507" s="258">
        <f t="shared" si="66"/>
        <v>0</v>
      </c>
      <c r="AO507" s="258" t="e">
        <f t="shared" si="68"/>
        <v>#VALUE!</v>
      </c>
    </row>
    <row r="508" spans="1:41">
      <c r="A508" s="261" t="e">
        <f t="shared" si="70"/>
        <v>#VALUE!</v>
      </c>
      <c r="B508" s="241">
        <v>505</v>
      </c>
      <c r="C508" s="242"/>
      <c r="D508" s="256" t="str">
        <f t="shared" si="63"/>
        <v/>
      </c>
      <c r="E508" s="234"/>
      <c r="F508" s="234"/>
      <c r="G508" s="242"/>
      <c r="H508" s="257" t="str">
        <f t="shared" si="64"/>
        <v/>
      </c>
      <c r="I508" s="234"/>
      <c r="J508" s="234"/>
      <c r="K508" s="234"/>
      <c r="L508" s="234"/>
      <c r="M508" s="308">
        <f t="shared" si="65"/>
        <v>0</v>
      </c>
      <c r="N508" s="234"/>
      <c r="O508" s="234"/>
      <c r="P508" s="234"/>
      <c r="Q508" s="234"/>
      <c r="R508" s="234"/>
      <c r="S508" s="234"/>
      <c r="T508" s="234"/>
      <c r="U508" s="234"/>
      <c r="V508" s="234"/>
      <c r="W508" s="234"/>
      <c r="X508" s="234"/>
      <c r="Y508" s="234"/>
      <c r="Z508" s="234"/>
      <c r="AA508" s="234"/>
      <c r="AB508" s="234"/>
      <c r="AC508" s="234"/>
      <c r="AD508" s="234"/>
      <c r="AE508" s="234"/>
      <c r="AF508" s="234"/>
      <c r="AG508" s="234"/>
      <c r="AH508" s="234"/>
      <c r="AI508" s="234"/>
      <c r="AJ508" s="234"/>
      <c r="AK508" s="234"/>
      <c r="AL508" s="258" t="str">
        <f t="shared" si="67"/>
        <v>нет</v>
      </c>
      <c r="AM508" s="258" t="str">
        <f t="shared" si="69"/>
        <v>нет</v>
      </c>
      <c r="AN508" s="258">
        <f t="shared" si="66"/>
        <v>0</v>
      </c>
      <c r="AO508" s="258" t="e">
        <f t="shared" si="68"/>
        <v>#VALUE!</v>
      </c>
    </row>
    <row r="509" spans="1:41">
      <c r="A509" s="261" t="e">
        <f t="shared" si="70"/>
        <v>#VALUE!</v>
      </c>
      <c r="B509" s="241">
        <v>506</v>
      </c>
      <c r="C509" s="242"/>
      <c r="D509" s="256" t="str">
        <f t="shared" si="63"/>
        <v/>
      </c>
      <c r="E509" s="234"/>
      <c r="F509" s="234"/>
      <c r="G509" s="242"/>
      <c r="H509" s="257" t="str">
        <f t="shared" si="64"/>
        <v/>
      </c>
      <c r="I509" s="234"/>
      <c r="J509" s="234"/>
      <c r="K509" s="234"/>
      <c r="L509" s="234"/>
      <c r="M509" s="308">
        <f t="shared" si="65"/>
        <v>0</v>
      </c>
      <c r="N509" s="234"/>
      <c r="O509" s="234"/>
      <c r="P509" s="234"/>
      <c r="Q509" s="234"/>
      <c r="R509" s="234"/>
      <c r="S509" s="234"/>
      <c r="T509" s="234"/>
      <c r="U509" s="234"/>
      <c r="V509" s="234"/>
      <c r="W509" s="234"/>
      <c r="X509" s="234"/>
      <c r="Y509" s="234"/>
      <c r="Z509" s="234"/>
      <c r="AA509" s="234"/>
      <c r="AB509" s="234"/>
      <c r="AC509" s="234"/>
      <c r="AD509" s="234"/>
      <c r="AE509" s="234"/>
      <c r="AF509" s="234"/>
      <c r="AG509" s="234"/>
      <c r="AH509" s="234"/>
      <c r="AI509" s="234"/>
      <c r="AJ509" s="234"/>
      <c r="AK509" s="234"/>
      <c r="AL509" s="258" t="str">
        <f t="shared" si="67"/>
        <v>нет</v>
      </c>
      <c r="AM509" s="258" t="str">
        <f t="shared" si="69"/>
        <v>нет</v>
      </c>
      <c r="AN509" s="258">
        <f t="shared" si="66"/>
        <v>0</v>
      </c>
      <c r="AO509" s="258" t="e">
        <f t="shared" si="68"/>
        <v>#VALUE!</v>
      </c>
    </row>
    <row r="510" spans="1:41">
      <c r="A510" s="261" t="e">
        <f t="shared" si="70"/>
        <v>#VALUE!</v>
      </c>
      <c r="B510" s="241">
        <v>507</v>
      </c>
      <c r="C510" s="242"/>
      <c r="D510" s="256" t="str">
        <f t="shared" si="63"/>
        <v/>
      </c>
      <c r="E510" s="234"/>
      <c r="F510" s="234"/>
      <c r="G510" s="242"/>
      <c r="H510" s="257" t="str">
        <f t="shared" si="64"/>
        <v/>
      </c>
      <c r="I510" s="234"/>
      <c r="J510" s="234"/>
      <c r="K510" s="234"/>
      <c r="L510" s="234"/>
      <c r="M510" s="308">
        <f t="shared" si="65"/>
        <v>0</v>
      </c>
      <c r="N510" s="234"/>
      <c r="O510" s="234"/>
      <c r="P510" s="234"/>
      <c r="Q510" s="234"/>
      <c r="R510" s="234"/>
      <c r="S510" s="234"/>
      <c r="T510" s="234"/>
      <c r="U510" s="234"/>
      <c r="V510" s="234"/>
      <c r="W510" s="234"/>
      <c r="X510" s="234"/>
      <c r="Y510" s="234"/>
      <c r="Z510" s="234"/>
      <c r="AA510" s="234"/>
      <c r="AB510" s="234"/>
      <c r="AC510" s="234"/>
      <c r="AD510" s="234"/>
      <c r="AE510" s="234"/>
      <c r="AF510" s="234"/>
      <c r="AG510" s="234"/>
      <c r="AH510" s="234"/>
      <c r="AI510" s="234"/>
      <c r="AJ510" s="234"/>
      <c r="AK510" s="234"/>
      <c r="AL510" s="258" t="str">
        <f t="shared" si="67"/>
        <v>нет</v>
      </c>
      <c r="AM510" s="258" t="str">
        <f t="shared" si="69"/>
        <v>нет</v>
      </c>
      <c r="AN510" s="258">
        <f t="shared" si="66"/>
        <v>0</v>
      </c>
      <c r="AO510" s="258" t="e">
        <f t="shared" si="68"/>
        <v>#VALUE!</v>
      </c>
    </row>
    <row r="511" spans="1:41">
      <c r="A511" s="261" t="e">
        <f t="shared" si="70"/>
        <v>#VALUE!</v>
      </c>
      <c r="B511" s="241">
        <v>508</v>
      </c>
      <c r="C511" s="242"/>
      <c r="D511" s="256" t="str">
        <f t="shared" ref="D511:D574" si="71">IFERROR(VLOOKUP(C511,msu,2,0),"")</f>
        <v/>
      </c>
      <c r="E511" s="234"/>
      <c r="F511" s="234"/>
      <c r="G511" s="242"/>
      <c r="H511" s="257" t="str">
        <f t="shared" ref="H511:H574" si="72">IFERROR(VLOOKUP(G511,oo,2,0),"")</f>
        <v/>
      </c>
      <c r="I511" s="234"/>
      <c r="J511" s="234"/>
      <c r="K511" s="234"/>
      <c r="L511" s="234"/>
      <c r="M511" s="308">
        <f t="shared" ref="M511:M574" si="73">COUNTA(N511:AK511)</f>
        <v>0</v>
      </c>
      <c r="N511" s="234"/>
      <c r="O511" s="234"/>
      <c r="P511" s="234"/>
      <c r="Q511" s="234"/>
      <c r="R511" s="234"/>
      <c r="S511" s="234"/>
      <c r="T511" s="234"/>
      <c r="U511" s="234"/>
      <c r="V511" s="234"/>
      <c r="W511" s="234"/>
      <c r="X511" s="234"/>
      <c r="Y511" s="234"/>
      <c r="Z511" s="234"/>
      <c r="AA511" s="234"/>
      <c r="AB511" s="234"/>
      <c r="AC511" s="234"/>
      <c r="AD511" s="234"/>
      <c r="AE511" s="234"/>
      <c r="AF511" s="234"/>
      <c r="AG511" s="234"/>
      <c r="AH511" s="234"/>
      <c r="AI511" s="234"/>
      <c r="AJ511" s="234"/>
      <c r="AK511" s="234"/>
      <c r="AL511" s="258" t="str">
        <f t="shared" si="67"/>
        <v>нет</v>
      </c>
      <c r="AM511" s="258" t="str">
        <f t="shared" si="69"/>
        <v>нет</v>
      </c>
      <c r="AN511" s="258">
        <f t="shared" ref="AN511:AN574" si="74">COUNTIF(N511:AK511,"призер")+COUNTIF(N511:AK511,"победитель")</f>
        <v>0</v>
      </c>
      <c r="AO511" s="258" t="e">
        <f t="shared" si="68"/>
        <v>#VALUE!</v>
      </c>
    </row>
    <row r="512" spans="1:41">
      <c r="A512" s="261" t="e">
        <f t="shared" si="70"/>
        <v>#VALUE!</v>
      </c>
      <c r="B512" s="241">
        <v>509</v>
      </c>
      <c r="C512" s="242"/>
      <c r="D512" s="256" t="str">
        <f t="shared" si="71"/>
        <v/>
      </c>
      <c r="E512" s="234"/>
      <c r="F512" s="234"/>
      <c r="G512" s="242"/>
      <c r="H512" s="257" t="str">
        <f t="shared" si="72"/>
        <v/>
      </c>
      <c r="I512" s="234"/>
      <c r="J512" s="234"/>
      <c r="K512" s="234"/>
      <c r="L512" s="234"/>
      <c r="M512" s="308">
        <f t="shared" si="73"/>
        <v>0</v>
      </c>
      <c r="N512" s="234"/>
      <c r="O512" s="234"/>
      <c r="P512" s="234"/>
      <c r="Q512" s="234"/>
      <c r="R512" s="234"/>
      <c r="S512" s="234"/>
      <c r="T512" s="234"/>
      <c r="U512" s="234"/>
      <c r="V512" s="234"/>
      <c r="W512" s="234"/>
      <c r="X512" s="234"/>
      <c r="Y512" s="234"/>
      <c r="Z512" s="234"/>
      <c r="AA512" s="234"/>
      <c r="AB512" s="234"/>
      <c r="AC512" s="234"/>
      <c r="AD512" s="234"/>
      <c r="AE512" s="234"/>
      <c r="AF512" s="234"/>
      <c r="AG512" s="234"/>
      <c r="AH512" s="234"/>
      <c r="AI512" s="234"/>
      <c r="AJ512" s="234"/>
      <c r="AK512" s="234"/>
      <c r="AL512" s="258" t="str">
        <f t="shared" si="67"/>
        <v>нет</v>
      </c>
      <c r="AM512" s="258" t="str">
        <f t="shared" si="69"/>
        <v>нет</v>
      </c>
      <c r="AN512" s="258">
        <f t="shared" si="74"/>
        <v>0</v>
      </c>
      <c r="AO512" s="258" t="e">
        <f t="shared" si="68"/>
        <v>#VALUE!</v>
      </c>
    </row>
    <row r="513" spans="1:41">
      <c r="A513" s="261" t="e">
        <f t="shared" si="70"/>
        <v>#VALUE!</v>
      </c>
      <c r="B513" s="241">
        <v>510</v>
      </c>
      <c r="C513" s="242"/>
      <c r="D513" s="256" t="str">
        <f t="shared" si="71"/>
        <v/>
      </c>
      <c r="E513" s="234"/>
      <c r="F513" s="234"/>
      <c r="G513" s="242"/>
      <c r="H513" s="257" t="str">
        <f t="shared" si="72"/>
        <v/>
      </c>
      <c r="I513" s="234"/>
      <c r="J513" s="234"/>
      <c r="K513" s="234"/>
      <c r="L513" s="234"/>
      <c r="M513" s="308">
        <f t="shared" si="73"/>
        <v>0</v>
      </c>
      <c r="N513" s="234"/>
      <c r="O513" s="234"/>
      <c r="P513" s="234"/>
      <c r="Q513" s="234"/>
      <c r="R513" s="234"/>
      <c r="S513" s="234"/>
      <c r="T513" s="234"/>
      <c r="U513" s="234"/>
      <c r="V513" s="234"/>
      <c r="W513" s="234"/>
      <c r="X513" s="234"/>
      <c r="Y513" s="234"/>
      <c r="Z513" s="234"/>
      <c r="AA513" s="234"/>
      <c r="AB513" s="234"/>
      <c r="AC513" s="234"/>
      <c r="AD513" s="234"/>
      <c r="AE513" s="234"/>
      <c r="AF513" s="234"/>
      <c r="AG513" s="234"/>
      <c r="AH513" s="234"/>
      <c r="AI513" s="234"/>
      <c r="AJ513" s="234"/>
      <c r="AK513" s="234"/>
      <c r="AL513" s="258" t="str">
        <f t="shared" si="67"/>
        <v>нет</v>
      </c>
      <c r="AM513" s="258" t="str">
        <f t="shared" si="69"/>
        <v>нет</v>
      </c>
      <c r="AN513" s="258">
        <f t="shared" si="74"/>
        <v>0</v>
      </c>
      <c r="AO513" s="258" t="e">
        <f t="shared" si="68"/>
        <v>#VALUE!</v>
      </c>
    </row>
    <row r="514" spans="1:41">
      <c r="A514" s="261" t="e">
        <f t="shared" si="70"/>
        <v>#VALUE!</v>
      </c>
      <c r="B514" s="241">
        <v>511</v>
      </c>
      <c r="C514" s="242"/>
      <c r="D514" s="256" t="str">
        <f t="shared" si="71"/>
        <v/>
      </c>
      <c r="E514" s="234"/>
      <c r="F514" s="234"/>
      <c r="G514" s="242"/>
      <c r="H514" s="257" t="str">
        <f t="shared" si="72"/>
        <v/>
      </c>
      <c r="I514" s="234"/>
      <c r="J514" s="234"/>
      <c r="K514" s="234"/>
      <c r="L514" s="234"/>
      <c r="M514" s="308">
        <f t="shared" si="73"/>
        <v>0</v>
      </c>
      <c r="N514" s="234"/>
      <c r="O514" s="234"/>
      <c r="P514" s="234"/>
      <c r="Q514" s="234"/>
      <c r="R514" s="234"/>
      <c r="S514" s="234"/>
      <c r="T514" s="234"/>
      <c r="U514" s="234"/>
      <c r="V514" s="234"/>
      <c r="W514" s="234"/>
      <c r="X514" s="234"/>
      <c r="Y514" s="234"/>
      <c r="Z514" s="234"/>
      <c r="AA514" s="234"/>
      <c r="AB514" s="234"/>
      <c r="AC514" s="234"/>
      <c r="AD514" s="234"/>
      <c r="AE514" s="234"/>
      <c r="AF514" s="234"/>
      <c r="AG514" s="234"/>
      <c r="AH514" s="234"/>
      <c r="AI514" s="234"/>
      <c r="AJ514" s="234"/>
      <c r="AK514" s="234"/>
      <c r="AL514" s="258" t="str">
        <f t="shared" si="67"/>
        <v>нет</v>
      </c>
      <c r="AM514" s="258" t="str">
        <f t="shared" si="69"/>
        <v>нет</v>
      </c>
      <c r="AN514" s="258">
        <f t="shared" si="74"/>
        <v>0</v>
      </c>
      <c r="AO514" s="258" t="e">
        <f t="shared" si="68"/>
        <v>#VALUE!</v>
      </c>
    </row>
    <row r="515" spans="1:41">
      <c r="A515" s="261" t="e">
        <f t="shared" si="70"/>
        <v>#VALUE!</v>
      </c>
      <c r="B515" s="241">
        <v>512</v>
      </c>
      <c r="C515" s="242"/>
      <c r="D515" s="256" t="str">
        <f t="shared" si="71"/>
        <v/>
      </c>
      <c r="E515" s="234"/>
      <c r="F515" s="234"/>
      <c r="G515" s="242"/>
      <c r="H515" s="257" t="str">
        <f t="shared" si="72"/>
        <v/>
      </c>
      <c r="I515" s="234"/>
      <c r="J515" s="234"/>
      <c r="K515" s="234"/>
      <c r="L515" s="234"/>
      <c r="M515" s="308">
        <f t="shared" si="73"/>
        <v>0</v>
      </c>
      <c r="N515" s="234"/>
      <c r="O515" s="234"/>
      <c r="P515" s="234"/>
      <c r="Q515" s="234"/>
      <c r="R515" s="234"/>
      <c r="S515" s="234"/>
      <c r="T515" s="234"/>
      <c r="U515" s="234"/>
      <c r="V515" s="234"/>
      <c r="W515" s="234"/>
      <c r="X515" s="234"/>
      <c r="Y515" s="234"/>
      <c r="Z515" s="234"/>
      <c r="AA515" s="234"/>
      <c r="AB515" s="234"/>
      <c r="AC515" s="234"/>
      <c r="AD515" s="234"/>
      <c r="AE515" s="234"/>
      <c r="AF515" s="234"/>
      <c r="AG515" s="234"/>
      <c r="AH515" s="234"/>
      <c r="AI515" s="234"/>
      <c r="AJ515" s="234"/>
      <c r="AK515" s="234"/>
      <c r="AL515" s="258" t="str">
        <f t="shared" si="67"/>
        <v>нет</v>
      </c>
      <c r="AM515" s="258" t="str">
        <f t="shared" si="69"/>
        <v>нет</v>
      </c>
      <c r="AN515" s="258">
        <f t="shared" si="74"/>
        <v>0</v>
      </c>
      <c r="AO515" s="258" t="e">
        <f t="shared" si="68"/>
        <v>#VALUE!</v>
      </c>
    </row>
    <row r="516" spans="1:41">
      <c r="A516" s="261" t="e">
        <f t="shared" si="70"/>
        <v>#VALUE!</v>
      </c>
      <c r="B516" s="241">
        <v>513</v>
      </c>
      <c r="C516" s="242"/>
      <c r="D516" s="256" t="str">
        <f t="shared" si="71"/>
        <v/>
      </c>
      <c r="E516" s="234"/>
      <c r="F516" s="234"/>
      <c r="G516" s="242"/>
      <c r="H516" s="257" t="str">
        <f t="shared" si="72"/>
        <v/>
      </c>
      <c r="I516" s="234"/>
      <c r="J516" s="234"/>
      <c r="K516" s="234"/>
      <c r="L516" s="234"/>
      <c r="M516" s="308">
        <f t="shared" si="73"/>
        <v>0</v>
      </c>
      <c r="N516" s="234"/>
      <c r="O516" s="234"/>
      <c r="P516" s="234"/>
      <c r="Q516" s="234"/>
      <c r="R516" s="234"/>
      <c r="S516" s="234"/>
      <c r="T516" s="234"/>
      <c r="U516" s="234"/>
      <c r="V516" s="234"/>
      <c r="W516" s="234"/>
      <c r="X516" s="234"/>
      <c r="Y516" s="234"/>
      <c r="Z516" s="234"/>
      <c r="AA516" s="234"/>
      <c r="AB516" s="234"/>
      <c r="AC516" s="234"/>
      <c r="AD516" s="234"/>
      <c r="AE516" s="234"/>
      <c r="AF516" s="234"/>
      <c r="AG516" s="234"/>
      <c r="AH516" s="234"/>
      <c r="AI516" s="234"/>
      <c r="AJ516" s="234"/>
      <c r="AK516" s="234"/>
      <c r="AL516" s="258" t="str">
        <f t="shared" si="67"/>
        <v>нет</v>
      </c>
      <c r="AM516" s="258" t="str">
        <f t="shared" si="69"/>
        <v>нет</v>
      </c>
      <c r="AN516" s="258">
        <f t="shared" si="74"/>
        <v>0</v>
      </c>
      <c r="AO516" s="258" t="e">
        <f t="shared" si="68"/>
        <v>#VALUE!</v>
      </c>
    </row>
    <row r="517" spans="1:41">
      <c r="A517" s="261" t="e">
        <f t="shared" si="70"/>
        <v>#VALUE!</v>
      </c>
      <c r="B517" s="241">
        <v>514</v>
      </c>
      <c r="C517" s="242"/>
      <c r="D517" s="256" t="str">
        <f t="shared" si="71"/>
        <v/>
      </c>
      <c r="E517" s="234"/>
      <c r="F517" s="234"/>
      <c r="G517" s="242"/>
      <c r="H517" s="257" t="str">
        <f t="shared" si="72"/>
        <v/>
      </c>
      <c r="I517" s="234"/>
      <c r="J517" s="234"/>
      <c r="K517" s="234"/>
      <c r="L517" s="234"/>
      <c r="M517" s="308">
        <f t="shared" si="73"/>
        <v>0</v>
      </c>
      <c r="N517" s="234"/>
      <c r="O517" s="234"/>
      <c r="P517" s="234"/>
      <c r="Q517" s="234"/>
      <c r="R517" s="234"/>
      <c r="S517" s="234"/>
      <c r="T517" s="234"/>
      <c r="U517" s="234"/>
      <c r="V517" s="234"/>
      <c r="W517" s="234"/>
      <c r="X517" s="234"/>
      <c r="Y517" s="234"/>
      <c r="Z517" s="234"/>
      <c r="AA517" s="234"/>
      <c r="AB517" s="234"/>
      <c r="AC517" s="234"/>
      <c r="AD517" s="234"/>
      <c r="AE517" s="234"/>
      <c r="AF517" s="234"/>
      <c r="AG517" s="234"/>
      <c r="AH517" s="234"/>
      <c r="AI517" s="234"/>
      <c r="AJ517" s="234"/>
      <c r="AK517" s="234"/>
      <c r="AL517" s="258" t="str">
        <f t="shared" ref="AL517:AL580" si="75">IF($I517&lt;5,"нет",IF($I517&gt;9,"нет","да"))</f>
        <v>нет</v>
      </c>
      <c r="AM517" s="258" t="str">
        <f t="shared" si="69"/>
        <v>нет</v>
      </c>
      <c r="AN517" s="258">
        <f t="shared" si="74"/>
        <v>0</v>
      </c>
      <c r="AO517" s="258" t="e">
        <f t="shared" ref="AO517:AO580" si="76">IF(LEN(G517)=5,LEFT(G517,1)+100,LEFT(G517,2)+100)</f>
        <v>#VALUE!</v>
      </c>
    </row>
    <row r="518" spans="1:41">
      <c r="A518" s="261" t="e">
        <f t="shared" si="70"/>
        <v>#VALUE!</v>
      </c>
      <c r="B518" s="241">
        <v>515</v>
      </c>
      <c r="C518" s="242"/>
      <c r="D518" s="256" t="str">
        <f t="shared" si="71"/>
        <v/>
      </c>
      <c r="E518" s="234"/>
      <c r="F518" s="234"/>
      <c r="G518" s="242"/>
      <c r="H518" s="257" t="str">
        <f t="shared" si="72"/>
        <v/>
      </c>
      <c r="I518" s="234"/>
      <c r="J518" s="234"/>
      <c r="K518" s="234"/>
      <c r="L518" s="234"/>
      <c r="M518" s="308">
        <f t="shared" si="73"/>
        <v>0</v>
      </c>
      <c r="N518" s="234"/>
      <c r="O518" s="234"/>
      <c r="P518" s="234"/>
      <c r="Q518" s="234"/>
      <c r="R518" s="234"/>
      <c r="S518" s="234"/>
      <c r="T518" s="234"/>
      <c r="U518" s="234"/>
      <c r="V518" s="234"/>
      <c r="W518" s="234"/>
      <c r="X518" s="234"/>
      <c r="Y518" s="234"/>
      <c r="Z518" s="234"/>
      <c r="AA518" s="234"/>
      <c r="AB518" s="234"/>
      <c r="AC518" s="234"/>
      <c r="AD518" s="234"/>
      <c r="AE518" s="234"/>
      <c r="AF518" s="234"/>
      <c r="AG518" s="234"/>
      <c r="AH518" s="234"/>
      <c r="AI518" s="234"/>
      <c r="AJ518" s="234"/>
      <c r="AK518" s="234"/>
      <c r="AL518" s="258" t="str">
        <f t="shared" si="75"/>
        <v>нет</v>
      </c>
      <c r="AM518" s="258" t="str">
        <f t="shared" ref="AM518:AM581" si="77">IF($I518&lt;=9,"нет","да")</f>
        <v>нет</v>
      </c>
      <c r="AN518" s="258">
        <f t="shared" si="74"/>
        <v>0</v>
      </c>
      <c r="AO518" s="258" t="e">
        <f t="shared" si="76"/>
        <v>#VALUE!</v>
      </c>
    </row>
    <row r="519" spans="1:41">
      <c r="A519" s="261" t="e">
        <f t="shared" si="70"/>
        <v>#VALUE!</v>
      </c>
      <c r="B519" s="241">
        <v>516</v>
      </c>
      <c r="C519" s="242"/>
      <c r="D519" s="256" t="str">
        <f t="shared" si="71"/>
        <v/>
      </c>
      <c r="E519" s="234"/>
      <c r="F519" s="234"/>
      <c r="G519" s="242"/>
      <c r="H519" s="257" t="str">
        <f t="shared" si="72"/>
        <v/>
      </c>
      <c r="I519" s="234"/>
      <c r="J519" s="234"/>
      <c r="K519" s="234"/>
      <c r="L519" s="234"/>
      <c r="M519" s="308">
        <f t="shared" si="73"/>
        <v>0</v>
      </c>
      <c r="N519" s="234"/>
      <c r="O519" s="234"/>
      <c r="P519" s="234"/>
      <c r="Q519" s="234"/>
      <c r="R519" s="234"/>
      <c r="S519" s="234"/>
      <c r="T519" s="234"/>
      <c r="U519" s="234"/>
      <c r="V519" s="234"/>
      <c r="W519" s="234"/>
      <c r="X519" s="234"/>
      <c r="Y519" s="234"/>
      <c r="Z519" s="234"/>
      <c r="AA519" s="234"/>
      <c r="AB519" s="234"/>
      <c r="AC519" s="234"/>
      <c r="AD519" s="234"/>
      <c r="AE519" s="234"/>
      <c r="AF519" s="234"/>
      <c r="AG519" s="234"/>
      <c r="AH519" s="234"/>
      <c r="AI519" s="234"/>
      <c r="AJ519" s="234"/>
      <c r="AK519" s="234"/>
      <c r="AL519" s="258" t="str">
        <f t="shared" si="75"/>
        <v>нет</v>
      </c>
      <c r="AM519" s="258" t="str">
        <f t="shared" si="77"/>
        <v>нет</v>
      </c>
      <c r="AN519" s="258">
        <f t="shared" si="74"/>
        <v>0</v>
      </c>
      <c r="AO519" s="258" t="e">
        <f t="shared" si="76"/>
        <v>#VALUE!</v>
      </c>
    </row>
    <row r="520" spans="1:41">
      <c r="A520" s="261" t="e">
        <f t="shared" ref="A520:A583" si="78">IF($AO520=$C520, "Код_ОО+МСУ_верно", "Требуется проверка кода ОО или МСУ, кроме 101, 102,103")</f>
        <v>#VALUE!</v>
      </c>
      <c r="B520" s="241">
        <v>517</v>
      </c>
      <c r="C520" s="242"/>
      <c r="D520" s="256" t="str">
        <f t="shared" si="71"/>
        <v/>
      </c>
      <c r="E520" s="234"/>
      <c r="F520" s="234"/>
      <c r="G520" s="242"/>
      <c r="H520" s="257" t="str">
        <f t="shared" si="72"/>
        <v/>
      </c>
      <c r="I520" s="234"/>
      <c r="J520" s="234"/>
      <c r="K520" s="234"/>
      <c r="L520" s="234"/>
      <c r="M520" s="308">
        <f t="shared" si="73"/>
        <v>0</v>
      </c>
      <c r="N520" s="234"/>
      <c r="O520" s="234"/>
      <c r="P520" s="234"/>
      <c r="Q520" s="234"/>
      <c r="R520" s="234"/>
      <c r="S520" s="234"/>
      <c r="T520" s="234"/>
      <c r="U520" s="234"/>
      <c r="V520" s="234"/>
      <c r="W520" s="234"/>
      <c r="X520" s="234"/>
      <c r="Y520" s="234"/>
      <c r="Z520" s="234"/>
      <c r="AA520" s="234"/>
      <c r="AB520" s="234"/>
      <c r="AC520" s="234"/>
      <c r="AD520" s="234"/>
      <c r="AE520" s="234"/>
      <c r="AF520" s="234"/>
      <c r="AG520" s="234"/>
      <c r="AH520" s="234"/>
      <c r="AI520" s="234"/>
      <c r="AJ520" s="234"/>
      <c r="AK520" s="234"/>
      <c r="AL520" s="258" t="str">
        <f t="shared" si="75"/>
        <v>нет</v>
      </c>
      <c r="AM520" s="258" t="str">
        <f t="shared" si="77"/>
        <v>нет</v>
      </c>
      <c r="AN520" s="258">
        <f t="shared" si="74"/>
        <v>0</v>
      </c>
      <c r="AO520" s="258" t="e">
        <f t="shared" si="76"/>
        <v>#VALUE!</v>
      </c>
    </row>
    <row r="521" spans="1:41">
      <c r="A521" s="261" t="e">
        <f t="shared" si="78"/>
        <v>#VALUE!</v>
      </c>
      <c r="B521" s="241">
        <v>518</v>
      </c>
      <c r="C521" s="242"/>
      <c r="D521" s="256" t="str">
        <f t="shared" si="71"/>
        <v/>
      </c>
      <c r="E521" s="234"/>
      <c r="F521" s="234"/>
      <c r="G521" s="242"/>
      <c r="H521" s="257" t="str">
        <f t="shared" si="72"/>
        <v/>
      </c>
      <c r="I521" s="234"/>
      <c r="J521" s="234"/>
      <c r="K521" s="234"/>
      <c r="L521" s="234"/>
      <c r="M521" s="308">
        <f t="shared" si="73"/>
        <v>0</v>
      </c>
      <c r="N521" s="234"/>
      <c r="O521" s="234"/>
      <c r="P521" s="234"/>
      <c r="Q521" s="234"/>
      <c r="R521" s="234"/>
      <c r="S521" s="234"/>
      <c r="T521" s="234"/>
      <c r="U521" s="234"/>
      <c r="V521" s="234"/>
      <c r="W521" s="234"/>
      <c r="X521" s="234"/>
      <c r="Y521" s="234"/>
      <c r="Z521" s="234"/>
      <c r="AA521" s="234"/>
      <c r="AB521" s="234"/>
      <c r="AC521" s="234"/>
      <c r="AD521" s="234"/>
      <c r="AE521" s="234"/>
      <c r="AF521" s="234"/>
      <c r="AG521" s="234"/>
      <c r="AH521" s="234"/>
      <c r="AI521" s="234"/>
      <c r="AJ521" s="234"/>
      <c r="AK521" s="234"/>
      <c r="AL521" s="258" t="str">
        <f t="shared" si="75"/>
        <v>нет</v>
      </c>
      <c r="AM521" s="258" t="str">
        <f t="shared" si="77"/>
        <v>нет</v>
      </c>
      <c r="AN521" s="258">
        <f t="shared" si="74"/>
        <v>0</v>
      </c>
      <c r="AO521" s="258" t="e">
        <f t="shared" si="76"/>
        <v>#VALUE!</v>
      </c>
    </row>
    <row r="522" spans="1:41">
      <c r="A522" s="261" t="e">
        <f t="shared" si="78"/>
        <v>#VALUE!</v>
      </c>
      <c r="B522" s="241">
        <v>519</v>
      </c>
      <c r="C522" s="242"/>
      <c r="D522" s="256" t="str">
        <f t="shared" si="71"/>
        <v/>
      </c>
      <c r="E522" s="234"/>
      <c r="F522" s="234"/>
      <c r="G522" s="242"/>
      <c r="H522" s="257" t="str">
        <f t="shared" si="72"/>
        <v/>
      </c>
      <c r="I522" s="234"/>
      <c r="J522" s="234"/>
      <c r="K522" s="234"/>
      <c r="L522" s="234"/>
      <c r="M522" s="308">
        <f t="shared" si="73"/>
        <v>0</v>
      </c>
      <c r="N522" s="234"/>
      <c r="O522" s="234"/>
      <c r="P522" s="234"/>
      <c r="Q522" s="234"/>
      <c r="R522" s="234"/>
      <c r="S522" s="234"/>
      <c r="T522" s="234"/>
      <c r="U522" s="234"/>
      <c r="V522" s="234"/>
      <c r="W522" s="234"/>
      <c r="X522" s="234"/>
      <c r="Y522" s="234"/>
      <c r="Z522" s="234"/>
      <c r="AA522" s="234"/>
      <c r="AB522" s="234"/>
      <c r="AC522" s="234"/>
      <c r="AD522" s="234"/>
      <c r="AE522" s="234"/>
      <c r="AF522" s="234"/>
      <c r="AG522" s="234"/>
      <c r="AH522" s="234"/>
      <c r="AI522" s="234"/>
      <c r="AJ522" s="234"/>
      <c r="AK522" s="234"/>
      <c r="AL522" s="258" t="str">
        <f t="shared" si="75"/>
        <v>нет</v>
      </c>
      <c r="AM522" s="258" t="str">
        <f t="shared" si="77"/>
        <v>нет</v>
      </c>
      <c r="AN522" s="258">
        <f t="shared" si="74"/>
        <v>0</v>
      </c>
      <c r="AO522" s="258" t="e">
        <f t="shared" si="76"/>
        <v>#VALUE!</v>
      </c>
    </row>
    <row r="523" spans="1:41">
      <c r="A523" s="261" t="e">
        <f t="shared" si="78"/>
        <v>#VALUE!</v>
      </c>
      <c r="B523" s="241">
        <v>520</v>
      </c>
      <c r="C523" s="242"/>
      <c r="D523" s="256" t="str">
        <f t="shared" si="71"/>
        <v/>
      </c>
      <c r="E523" s="234"/>
      <c r="F523" s="234"/>
      <c r="G523" s="242"/>
      <c r="H523" s="257" t="str">
        <f t="shared" si="72"/>
        <v/>
      </c>
      <c r="I523" s="234"/>
      <c r="J523" s="234"/>
      <c r="K523" s="234"/>
      <c r="L523" s="234"/>
      <c r="M523" s="308">
        <f t="shared" si="73"/>
        <v>0</v>
      </c>
      <c r="N523" s="234"/>
      <c r="O523" s="234"/>
      <c r="P523" s="234"/>
      <c r="Q523" s="234"/>
      <c r="R523" s="234"/>
      <c r="S523" s="234"/>
      <c r="T523" s="234"/>
      <c r="U523" s="234"/>
      <c r="V523" s="234"/>
      <c r="W523" s="234"/>
      <c r="X523" s="234"/>
      <c r="Y523" s="234"/>
      <c r="Z523" s="234"/>
      <c r="AA523" s="234"/>
      <c r="AB523" s="234"/>
      <c r="AC523" s="234"/>
      <c r="AD523" s="234"/>
      <c r="AE523" s="234"/>
      <c r="AF523" s="234"/>
      <c r="AG523" s="234"/>
      <c r="AH523" s="234"/>
      <c r="AI523" s="234"/>
      <c r="AJ523" s="234"/>
      <c r="AK523" s="234"/>
      <c r="AL523" s="258" t="str">
        <f t="shared" si="75"/>
        <v>нет</v>
      </c>
      <c r="AM523" s="258" t="str">
        <f t="shared" si="77"/>
        <v>нет</v>
      </c>
      <c r="AN523" s="258">
        <f t="shared" si="74"/>
        <v>0</v>
      </c>
      <c r="AO523" s="258" t="e">
        <f t="shared" si="76"/>
        <v>#VALUE!</v>
      </c>
    </row>
    <row r="524" spans="1:41">
      <c r="A524" s="261" t="e">
        <f t="shared" si="78"/>
        <v>#VALUE!</v>
      </c>
      <c r="B524" s="241">
        <v>521</v>
      </c>
      <c r="C524" s="242"/>
      <c r="D524" s="256" t="str">
        <f t="shared" si="71"/>
        <v/>
      </c>
      <c r="E524" s="234"/>
      <c r="F524" s="234"/>
      <c r="G524" s="242"/>
      <c r="H524" s="257" t="str">
        <f t="shared" si="72"/>
        <v/>
      </c>
      <c r="I524" s="234"/>
      <c r="J524" s="234"/>
      <c r="K524" s="234"/>
      <c r="L524" s="234"/>
      <c r="M524" s="308">
        <f t="shared" si="73"/>
        <v>0</v>
      </c>
      <c r="N524" s="234"/>
      <c r="O524" s="234"/>
      <c r="P524" s="234"/>
      <c r="Q524" s="234"/>
      <c r="R524" s="234"/>
      <c r="S524" s="234"/>
      <c r="T524" s="234"/>
      <c r="U524" s="234"/>
      <c r="V524" s="234"/>
      <c r="W524" s="234"/>
      <c r="X524" s="234"/>
      <c r="Y524" s="234"/>
      <c r="Z524" s="234"/>
      <c r="AA524" s="234"/>
      <c r="AB524" s="234"/>
      <c r="AC524" s="234"/>
      <c r="AD524" s="234"/>
      <c r="AE524" s="234"/>
      <c r="AF524" s="234"/>
      <c r="AG524" s="234"/>
      <c r="AH524" s="234"/>
      <c r="AI524" s="234"/>
      <c r="AJ524" s="234"/>
      <c r="AK524" s="234"/>
      <c r="AL524" s="258" t="str">
        <f t="shared" si="75"/>
        <v>нет</v>
      </c>
      <c r="AM524" s="258" t="str">
        <f t="shared" si="77"/>
        <v>нет</v>
      </c>
      <c r="AN524" s="258">
        <f t="shared" si="74"/>
        <v>0</v>
      </c>
      <c r="AO524" s="258" t="e">
        <f t="shared" si="76"/>
        <v>#VALUE!</v>
      </c>
    </row>
    <row r="525" spans="1:41">
      <c r="A525" s="261" t="e">
        <f t="shared" si="78"/>
        <v>#VALUE!</v>
      </c>
      <c r="B525" s="241">
        <v>522</v>
      </c>
      <c r="C525" s="242"/>
      <c r="D525" s="256" t="str">
        <f t="shared" si="71"/>
        <v/>
      </c>
      <c r="E525" s="234"/>
      <c r="F525" s="234"/>
      <c r="G525" s="242"/>
      <c r="H525" s="257" t="str">
        <f t="shared" si="72"/>
        <v/>
      </c>
      <c r="I525" s="234"/>
      <c r="J525" s="234"/>
      <c r="K525" s="234"/>
      <c r="L525" s="234"/>
      <c r="M525" s="308">
        <f t="shared" si="73"/>
        <v>0</v>
      </c>
      <c r="N525" s="234"/>
      <c r="O525" s="234"/>
      <c r="P525" s="234"/>
      <c r="Q525" s="234"/>
      <c r="R525" s="234"/>
      <c r="S525" s="234"/>
      <c r="T525" s="234"/>
      <c r="U525" s="234"/>
      <c r="V525" s="234"/>
      <c r="W525" s="234"/>
      <c r="X525" s="234"/>
      <c r="Y525" s="234"/>
      <c r="Z525" s="234"/>
      <c r="AA525" s="234"/>
      <c r="AB525" s="234"/>
      <c r="AC525" s="234"/>
      <c r="AD525" s="234"/>
      <c r="AE525" s="234"/>
      <c r="AF525" s="234"/>
      <c r="AG525" s="234"/>
      <c r="AH525" s="234"/>
      <c r="AI525" s="234"/>
      <c r="AJ525" s="234"/>
      <c r="AK525" s="234"/>
      <c r="AL525" s="258" t="str">
        <f t="shared" si="75"/>
        <v>нет</v>
      </c>
      <c r="AM525" s="258" t="str">
        <f t="shared" si="77"/>
        <v>нет</v>
      </c>
      <c r="AN525" s="258">
        <f t="shared" si="74"/>
        <v>0</v>
      </c>
      <c r="AO525" s="258" t="e">
        <f t="shared" si="76"/>
        <v>#VALUE!</v>
      </c>
    </row>
    <row r="526" spans="1:41">
      <c r="A526" s="261" t="e">
        <f t="shared" si="78"/>
        <v>#VALUE!</v>
      </c>
      <c r="B526" s="241">
        <v>523</v>
      </c>
      <c r="C526" s="242"/>
      <c r="D526" s="256" t="str">
        <f t="shared" si="71"/>
        <v/>
      </c>
      <c r="E526" s="234"/>
      <c r="F526" s="234"/>
      <c r="G526" s="242"/>
      <c r="H526" s="257" t="str">
        <f t="shared" si="72"/>
        <v/>
      </c>
      <c r="I526" s="234"/>
      <c r="J526" s="234"/>
      <c r="K526" s="234"/>
      <c r="L526" s="234"/>
      <c r="M526" s="308">
        <f t="shared" si="73"/>
        <v>0</v>
      </c>
      <c r="N526" s="234"/>
      <c r="O526" s="234"/>
      <c r="P526" s="234"/>
      <c r="Q526" s="234"/>
      <c r="R526" s="234"/>
      <c r="S526" s="234"/>
      <c r="T526" s="234"/>
      <c r="U526" s="234"/>
      <c r="V526" s="234"/>
      <c r="W526" s="234"/>
      <c r="X526" s="234"/>
      <c r="Y526" s="234"/>
      <c r="Z526" s="234"/>
      <c r="AA526" s="234"/>
      <c r="AB526" s="234"/>
      <c r="AC526" s="234"/>
      <c r="AD526" s="234"/>
      <c r="AE526" s="234"/>
      <c r="AF526" s="234"/>
      <c r="AG526" s="234"/>
      <c r="AH526" s="234"/>
      <c r="AI526" s="234"/>
      <c r="AJ526" s="234"/>
      <c r="AK526" s="234"/>
      <c r="AL526" s="258" t="str">
        <f t="shared" si="75"/>
        <v>нет</v>
      </c>
      <c r="AM526" s="258" t="str">
        <f t="shared" si="77"/>
        <v>нет</v>
      </c>
      <c r="AN526" s="258">
        <f t="shared" si="74"/>
        <v>0</v>
      </c>
      <c r="AO526" s="258" t="e">
        <f t="shared" si="76"/>
        <v>#VALUE!</v>
      </c>
    </row>
    <row r="527" spans="1:41">
      <c r="A527" s="261" t="e">
        <f t="shared" si="78"/>
        <v>#VALUE!</v>
      </c>
      <c r="B527" s="241">
        <v>524</v>
      </c>
      <c r="C527" s="242"/>
      <c r="D527" s="256" t="str">
        <f t="shared" si="71"/>
        <v/>
      </c>
      <c r="E527" s="234"/>
      <c r="F527" s="234"/>
      <c r="G527" s="242"/>
      <c r="H527" s="257" t="str">
        <f t="shared" si="72"/>
        <v/>
      </c>
      <c r="I527" s="234"/>
      <c r="J527" s="234"/>
      <c r="K527" s="234"/>
      <c r="L527" s="234"/>
      <c r="M527" s="308">
        <f t="shared" si="73"/>
        <v>0</v>
      </c>
      <c r="N527" s="234"/>
      <c r="O527" s="234"/>
      <c r="P527" s="234"/>
      <c r="Q527" s="234"/>
      <c r="R527" s="234"/>
      <c r="S527" s="234"/>
      <c r="T527" s="234"/>
      <c r="U527" s="234"/>
      <c r="V527" s="234"/>
      <c r="W527" s="234"/>
      <c r="X527" s="234"/>
      <c r="Y527" s="234"/>
      <c r="Z527" s="234"/>
      <c r="AA527" s="234"/>
      <c r="AB527" s="234"/>
      <c r="AC527" s="234"/>
      <c r="AD527" s="234"/>
      <c r="AE527" s="234"/>
      <c r="AF527" s="234"/>
      <c r="AG527" s="234"/>
      <c r="AH527" s="234"/>
      <c r="AI527" s="234"/>
      <c r="AJ527" s="234"/>
      <c r="AK527" s="234"/>
      <c r="AL527" s="258" t="str">
        <f t="shared" si="75"/>
        <v>нет</v>
      </c>
      <c r="AM527" s="258" t="str">
        <f t="shared" si="77"/>
        <v>нет</v>
      </c>
      <c r="AN527" s="258">
        <f t="shared" si="74"/>
        <v>0</v>
      </c>
      <c r="AO527" s="258" t="e">
        <f t="shared" si="76"/>
        <v>#VALUE!</v>
      </c>
    </row>
    <row r="528" spans="1:41">
      <c r="A528" s="261" t="e">
        <f t="shared" si="78"/>
        <v>#VALUE!</v>
      </c>
      <c r="B528" s="241">
        <v>525</v>
      </c>
      <c r="C528" s="242"/>
      <c r="D528" s="256" t="str">
        <f t="shared" si="71"/>
        <v/>
      </c>
      <c r="E528" s="234"/>
      <c r="F528" s="234"/>
      <c r="G528" s="242"/>
      <c r="H528" s="257" t="str">
        <f t="shared" si="72"/>
        <v/>
      </c>
      <c r="I528" s="234"/>
      <c r="J528" s="234"/>
      <c r="K528" s="234"/>
      <c r="L528" s="234"/>
      <c r="M528" s="308">
        <f t="shared" si="73"/>
        <v>0</v>
      </c>
      <c r="N528" s="234"/>
      <c r="O528" s="234"/>
      <c r="P528" s="234"/>
      <c r="Q528" s="234"/>
      <c r="R528" s="234"/>
      <c r="S528" s="234"/>
      <c r="T528" s="234"/>
      <c r="U528" s="234"/>
      <c r="V528" s="234"/>
      <c r="W528" s="234"/>
      <c r="X528" s="234"/>
      <c r="Y528" s="234"/>
      <c r="Z528" s="234"/>
      <c r="AA528" s="234"/>
      <c r="AB528" s="234"/>
      <c r="AC528" s="234"/>
      <c r="AD528" s="234"/>
      <c r="AE528" s="234"/>
      <c r="AF528" s="234"/>
      <c r="AG528" s="234"/>
      <c r="AH528" s="234"/>
      <c r="AI528" s="234"/>
      <c r="AJ528" s="234"/>
      <c r="AK528" s="234"/>
      <c r="AL528" s="258" t="str">
        <f t="shared" si="75"/>
        <v>нет</v>
      </c>
      <c r="AM528" s="258" t="str">
        <f t="shared" si="77"/>
        <v>нет</v>
      </c>
      <c r="AN528" s="258">
        <f t="shared" si="74"/>
        <v>0</v>
      </c>
      <c r="AO528" s="258" t="e">
        <f t="shared" si="76"/>
        <v>#VALUE!</v>
      </c>
    </row>
    <row r="529" spans="1:41">
      <c r="A529" s="261" t="e">
        <f t="shared" si="78"/>
        <v>#VALUE!</v>
      </c>
      <c r="B529" s="241">
        <v>526</v>
      </c>
      <c r="C529" s="242"/>
      <c r="D529" s="256" t="str">
        <f t="shared" si="71"/>
        <v/>
      </c>
      <c r="E529" s="234"/>
      <c r="F529" s="234"/>
      <c r="G529" s="242"/>
      <c r="H529" s="257" t="str">
        <f t="shared" si="72"/>
        <v/>
      </c>
      <c r="I529" s="234"/>
      <c r="J529" s="234"/>
      <c r="K529" s="234"/>
      <c r="L529" s="234"/>
      <c r="M529" s="308">
        <f t="shared" si="73"/>
        <v>0</v>
      </c>
      <c r="N529" s="234"/>
      <c r="O529" s="234"/>
      <c r="P529" s="234"/>
      <c r="Q529" s="234"/>
      <c r="R529" s="234"/>
      <c r="S529" s="234"/>
      <c r="T529" s="234"/>
      <c r="U529" s="234"/>
      <c r="V529" s="234"/>
      <c r="W529" s="234"/>
      <c r="X529" s="234"/>
      <c r="Y529" s="234"/>
      <c r="Z529" s="234"/>
      <c r="AA529" s="234"/>
      <c r="AB529" s="234"/>
      <c r="AC529" s="234"/>
      <c r="AD529" s="234"/>
      <c r="AE529" s="234"/>
      <c r="AF529" s="234"/>
      <c r="AG529" s="234"/>
      <c r="AH529" s="234"/>
      <c r="AI529" s="234"/>
      <c r="AJ529" s="234"/>
      <c r="AK529" s="234"/>
      <c r="AL529" s="258" t="str">
        <f t="shared" si="75"/>
        <v>нет</v>
      </c>
      <c r="AM529" s="258" t="str">
        <f t="shared" si="77"/>
        <v>нет</v>
      </c>
      <c r="AN529" s="258">
        <f t="shared" si="74"/>
        <v>0</v>
      </c>
      <c r="AO529" s="258" t="e">
        <f t="shared" si="76"/>
        <v>#VALUE!</v>
      </c>
    </row>
    <row r="530" spans="1:41">
      <c r="A530" s="261" t="e">
        <f t="shared" si="78"/>
        <v>#VALUE!</v>
      </c>
      <c r="B530" s="241">
        <v>527</v>
      </c>
      <c r="C530" s="242"/>
      <c r="D530" s="256" t="str">
        <f t="shared" si="71"/>
        <v/>
      </c>
      <c r="E530" s="234"/>
      <c r="F530" s="234"/>
      <c r="G530" s="242"/>
      <c r="H530" s="257" t="str">
        <f t="shared" si="72"/>
        <v/>
      </c>
      <c r="I530" s="234"/>
      <c r="J530" s="234"/>
      <c r="K530" s="234"/>
      <c r="L530" s="234"/>
      <c r="M530" s="308">
        <f t="shared" si="73"/>
        <v>0</v>
      </c>
      <c r="N530" s="234"/>
      <c r="O530" s="234"/>
      <c r="P530" s="234"/>
      <c r="Q530" s="234"/>
      <c r="R530" s="234"/>
      <c r="S530" s="234"/>
      <c r="T530" s="234"/>
      <c r="U530" s="234"/>
      <c r="V530" s="234"/>
      <c r="W530" s="234"/>
      <c r="X530" s="234"/>
      <c r="Y530" s="234"/>
      <c r="Z530" s="234"/>
      <c r="AA530" s="234"/>
      <c r="AB530" s="234"/>
      <c r="AC530" s="234"/>
      <c r="AD530" s="234"/>
      <c r="AE530" s="234"/>
      <c r="AF530" s="234"/>
      <c r="AG530" s="234"/>
      <c r="AH530" s="234"/>
      <c r="AI530" s="234"/>
      <c r="AJ530" s="234"/>
      <c r="AK530" s="234"/>
      <c r="AL530" s="258" t="str">
        <f t="shared" si="75"/>
        <v>нет</v>
      </c>
      <c r="AM530" s="258" t="str">
        <f t="shared" si="77"/>
        <v>нет</v>
      </c>
      <c r="AN530" s="258">
        <f t="shared" si="74"/>
        <v>0</v>
      </c>
      <c r="AO530" s="258" t="e">
        <f t="shared" si="76"/>
        <v>#VALUE!</v>
      </c>
    </row>
    <row r="531" spans="1:41">
      <c r="A531" s="261" t="e">
        <f t="shared" si="78"/>
        <v>#VALUE!</v>
      </c>
      <c r="B531" s="241">
        <v>528</v>
      </c>
      <c r="C531" s="242"/>
      <c r="D531" s="256" t="str">
        <f t="shared" si="71"/>
        <v/>
      </c>
      <c r="E531" s="234"/>
      <c r="F531" s="234"/>
      <c r="G531" s="242"/>
      <c r="H531" s="257" t="str">
        <f t="shared" si="72"/>
        <v/>
      </c>
      <c r="I531" s="234"/>
      <c r="J531" s="234"/>
      <c r="K531" s="234"/>
      <c r="L531" s="234"/>
      <c r="M531" s="308">
        <f t="shared" si="73"/>
        <v>0</v>
      </c>
      <c r="N531" s="234"/>
      <c r="O531" s="234"/>
      <c r="P531" s="234"/>
      <c r="Q531" s="234"/>
      <c r="R531" s="234"/>
      <c r="S531" s="234"/>
      <c r="T531" s="234"/>
      <c r="U531" s="234"/>
      <c r="V531" s="234"/>
      <c r="W531" s="234"/>
      <c r="X531" s="234"/>
      <c r="Y531" s="234"/>
      <c r="Z531" s="234"/>
      <c r="AA531" s="234"/>
      <c r="AB531" s="234"/>
      <c r="AC531" s="234"/>
      <c r="AD531" s="234"/>
      <c r="AE531" s="234"/>
      <c r="AF531" s="234"/>
      <c r="AG531" s="234"/>
      <c r="AH531" s="234"/>
      <c r="AI531" s="234"/>
      <c r="AJ531" s="234"/>
      <c r="AK531" s="234"/>
      <c r="AL531" s="258" t="str">
        <f t="shared" si="75"/>
        <v>нет</v>
      </c>
      <c r="AM531" s="258" t="str">
        <f t="shared" si="77"/>
        <v>нет</v>
      </c>
      <c r="AN531" s="258">
        <f t="shared" si="74"/>
        <v>0</v>
      </c>
      <c r="AO531" s="258" t="e">
        <f t="shared" si="76"/>
        <v>#VALUE!</v>
      </c>
    </row>
    <row r="532" spans="1:41">
      <c r="A532" s="261" t="e">
        <f t="shared" si="78"/>
        <v>#VALUE!</v>
      </c>
      <c r="B532" s="241">
        <v>529</v>
      </c>
      <c r="C532" s="242"/>
      <c r="D532" s="256" t="str">
        <f t="shared" si="71"/>
        <v/>
      </c>
      <c r="E532" s="234"/>
      <c r="F532" s="234"/>
      <c r="G532" s="242"/>
      <c r="H532" s="257" t="str">
        <f t="shared" si="72"/>
        <v/>
      </c>
      <c r="I532" s="234"/>
      <c r="J532" s="234"/>
      <c r="K532" s="234"/>
      <c r="L532" s="234"/>
      <c r="M532" s="308">
        <f t="shared" si="73"/>
        <v>0</v>
      </c>
      <c r="N532" s="234"/>
      <c r="O532" s="234"/>
      <c r="P532" s="234"/>
      <c r="Q532" s="234"/>
      <c r="R532" s="234"/>
      <c r="S532" s="234"/>
      <c r="T532" s="234"/>
      <c r="U532" s="234"/>
      <c r="V532" s="234"/>
      <c r="W532" s="234"/>
      <c r="X532" s="234"/>
      <c r="Y532" s="234"/>
      <c r="Z532" s="234"/>
      <c r="AA532" s="234"/>
      <c r="AB532" s="234"/>
      <c r="AC532" s="234"/>
      <c r="AD532" s="234"/>
      <c r="AE532" s="234"/>
      <c r="AF532" s="234"/>
      <c r="AG532" s="234"/>
      <c r="AH532" s="234"/>
      <c r="AI532" s="234"/>
      <c r="AJ532" s="234"/>
      <c r="AK532" s="234"/>
      <c r="AL532" s="258" t="str">
        <f t="shared" si="75"/>
        <v>нет</v>
      </c>
      <c r="AM532" s="258" t="str">
        <f t="shared" si="77"/>
        <v>нет</v>
      </c>
      <c r="AN532" s="258">
        <f t="shared" si="74"/>
        <v>0</v>
      </c>
      <c r="AO532" s="258" t="e">
        <f t="shared" si="76"/>
        <v>#VALUE!</v>
      </c>
    </row>
    <row r="533" spans="1:41">
      <c r="A533" s="261" t="e">
        <f t="shared" si="78"/>
        <v>#VALUE!</v>
      </c>
      <c r="B533" s="241">
        <v>530</v>
      </c>
      <c r="C533" s="242"/>
      <c r="D533" s="256" t="str">
        <f t="shared" si="71"/>
        <v/>
      </c>
      <c r="E533" s="234"/>
      <c r="F533" s="234"/>
      <c r="G533" s="242"/>
      <c r="H533" s="257" t="str">
        <f t="shared" si="72"/>
        <v/>
      </c>
      <c r="I533" s="234"/>
      <c r="J533" s="234"/>
      <c r="K533" s="234"/>
      <c r="L533" s="234"/>
      <c r="M533" s="308">
        <f t="shared" si="73"/>
        <v>0</v>
      </c>
      <c r="N533" s="234"/>
      <c r="O533" s="234"/>
      <c r="P533" s="234"/>
      <c r="Q533" s="234"/>
      <c r="R533" s="234"/>
      <c r="S533" s="234"/>
      <c r="T533" s="234"/>
      <c r="U533" s="234"/>
      <c r="V533" s="234"/>
      <c r="W533" s="234"/>
      <c r="X533" s="234"/>
      <c r="Y533" s="234"/>
      <c r="Z533" s="234"/>
      <c r="AA533" s="234"/>
      <c r="AB533" s="234"/>
      <c r="AC533" s="234"/>
      <c r="AD533" s="234"/>
      <c r="AE533" s="234"/>
      <c r="AF533" s="234"/>
      <c r="AG533" s="234"/>
      <c r="AH533" s="234"/>
      <c r="AI533" s="234"/>
      <c r="AJ533" s="234"/>
      <c r="AK533" s="234"/>
      <c r="AL533" s="258" t="str">
        <f t="shared" si="75"/>
        <v>нет</v>
      </c>
      <c r="AM533" s="258" t="str">
        <f t="shared" si="77"/>
        <v>нет</v>
      </c>
      <c r="AN533" s="258">
        <f t="shared" si="74"/>
        <v>0</v>
      </c>
      <c r="AO533" s="258" t="e">
        <f t="shared" si="76"/>
        <v>#VALUE!</v>
      </c>
    </row>
    <row r="534" spans="1:41">
      <c r="A534" s="261" t="e">
        <f t="shared" si="78"/>
        <v>#VALUE!</v>
      </c>
      <c r="B534" s="241">
        <v>531</v>
      </c>
      <c r="C534" s="242"/>
      <c r="D534" s="256" t="str">
        <f t="shared" si="71"/>
        <v/>
      </c>
      <c r="E534" s="234"/>
      <c r="F534" s="234"/>
      <c r="G534" s="242"/>
      <c r="H534" s="257" t="str">
        <f t="shared" si="72"/>
        <v/>
      </c>
      <c r="I534" s="234"/>
      <c r="J534" s="234"/>
      <c r="K534" s="234"/>
      <c r="L534" s="234"/>
      <c r="M534" s="308">
        <f t="shared" si="73"/>
        <v>0</v>
      </c>
      <c r="N534" s="234"/>
      <c r="O534" s="234"/>
      <c r="P534" s="234"/>
      <c r="Q534" s="234"/>
      <c r="R534" s="234"/>
      <c r="S534" s="234"/>
      <c r="T534" s="234"/>
      <c r="U534" s="234"/>
      <c r="V534" s="234"/>
      <c r="W534" s="234"/>
      <c r="X534" s="234"/>
      <c r="Y534" s="234"/>
      <c r="Z534" s="234"/>
      <c r="AA534" s="234"/>
      <c r="AB534" s="234"/>
      <c r="AC534" s="234"/>
      <c r="AD534" s="234"/>
      <c r="AE534" s="234"/>
      <c r="AF534" s="234"/>
      <c r="AG534" s="234"/>
      <c r="AH534" s="234"/>
      <c r="AI534" s="234"/>
      <c r="AJ534" s="234"/>
      <c r="AK534" s="234"/>
      <c r="AL534" s="258" t="str">
        <f t="shared" si="75"/>
        <v>нет</v>
      </c>
      <c r="AM534" s="258" t="str">
        <f t="shared" si="77"/>
        <v>нет</v>
      </c>
      <c r="AN534" s="258">
        <f t="shared" si="74"/>
        <v>0</v>
      </c>
      <c r="AO534" s="258" t="e">
        <f t="shared" si="76"/>
        <v>#VALUE!</v>
      </c>
    </row>
    <row r="535" spans="1:41">
      <c r="A535" s="261" t="e">
        <f t="shared" si="78"/>
        <v>#VALUE!</v>
      </c>
      <c r="B535" s="241">
        <v>532</v>
      </c>
      <c r="C535" s="242"/>
      <c r="D535" s="256" t="str">
        <f t="shared" si="71"/>
        <v/>
      </c>
      <c r="E535" s="234"/>
      <c r="F535" s="234"/>
      <c r="G535" s="242"/>
      <c r="H535" s="257" t="str">
        <f t="shared" si="72"/>
        <v/>
      </c>
      <c r="I535" s="234"/>
      <c r="J535" s="234"/>
      <c r="K535" s="234"/>
      <c r="L535" s="234"/>
      <c r="M535" s="308">
        <f t="shared" si="73"/>
        <v>0</v>
      </c>
      <c r="N535" s="234"/>
      <c r="O535" s="234"/>
      <c r="P535" s="234"/>
      <c r="Q535" s="234"/>
      <c r="R535" s="234"/>
      <c r="S535" s="234"/>
      <c r="T535" s="234"/>
      <c r="U535" s="234"/>
      <c r="V535" s="234"/>
      <c r="W535" s="234"/>
      <c r="X535" s="234"/>
      <c r="Y535" s="234"/>
      <c r="Z535" s="234"/>
      <c r="AA535" s="234"/>
      <c r="AB535" s="234"/>
      <c r="AC535" s="234"/>
      <c r="AD535" s="234"/>
      <c r="AE535" s="234"/>
      <c r="AF535" s="234"/>
      <c r="AG535" s="234"/>
      <c r="AH535" s="234"/>
      <c r="AI535" s="234"/>
      <c r="AJ535" s="234"/>
      <c r="AK535" s="234"/>
      <c r="AL535" s="258" t="str">
        <f t="shared" si="75"/>
        <v>нет</v>
      </c>
      <c r="AM535" s="258" t="str">
        <f t="shared" si="77"/>
        <v>нет</v>
      </c>
      <c r="AN535" s="258">
        <f t="shared" si="74"/>
        <v>0</v>
      </c>
      <c r="AO535" s="258" t="e">
        <f t="shared" si="76"/>
        <v>#VALUE!</v>
      </c>
    </row>
    <row r="536" spans="1:41">
      <c r="A536" s="261" t="e">
        <f t="shared" si="78"/>
        <v>#VALUE!</v>
      </c>
      <c r="B536" s="241">
        <v>533</v>
      </c>
      <c r="C536" s="242"/>
      <c r="D536" s="256" t="str">
        <f t="shared" si="71"/>
        <v/>
      </c>
      <c r="E536" s="234"/>
      <c r="F536" s="234"/>
      <c r="G536" s="242"/>
      <c r="H536" s="257" t="str">
        <f t="shared" si="72"/>
        <v/>
      </c>
      <c r="I536" s="234"/>
      <c r="J536" s="234"/>
      <c r="K536" s="234"/>
      <c r="L536" s="234"/>
      <c r="M536" s="308">
        <f t="shared" si="73"/>
        <v>0</v>
      </c>
      <c r="N536" s="234"/>
      <c r="O536" s="234"/>
      <c r="P536" s="234"/>
      <c r="Q536" s="234"/>
      <c r="R536" s="234"/>
      <c r="S536" s="234"/>
      <c r="T536" s="234"/>
      <c r="U536" s="234"/>
      <c r="V536" s="234"/>
      <c r="W536" s="234"/>
      <c r="X536" s="234"/>
      <c r="Y536" s="234"/>
      <c r="Z536" s="234"/>
      <c r="AA536" s="234"/>
      <c r="AB536" s="234"/>
      <c r="AC536" s="234"/>
      <c r="AD536" s="234"/>
      <c r="AE536" s="234"/>
      <c r="AF536" s="234"/>
      <c r="AG536" s="234"/>
      <c r="AH536" s="234"/>
      <c r="AI536" s="234"/>
      <c r="AJ536" s="234"/>
      <c r="AK536" s="234"/>
      <c r="AL536" s="258" t="str">
        <f t="shared" si="75"/>
        <v>нет</v>
      </c>
      <c r="AM536" s="258" t="str">
        <f t="shared" si="77"/>
        <v>нет</v>
      </c>
      <c r="AN536" s="258">
        <f t="shared" si="74"/>
        <v>0</v>
      </c>
      <c r="AO536" s="258" t="e">
        <f t="shared" si="76"/>
        <v>#VALUE!</v>
      </c>
    </row>
    <row r="537" spans="1:41">
      <c r="A537" s="261" t="e">
        <f t="shared" si="78"/>
        <v>#VALUE!</v>
      </c>
      <c r="B537" s="241">
        <v>534</v>
      </c>
      <c r="C537" s="242"/>
      <c r="D537" s="256" t="str">
        <f t="shared" si="71"/>
        <v/>
      </c>
      <c r="E537" s="234"/>
      <c r="F537" s="234"/>
      <c r="G537" s="242"/>
      <c r="H537" s="257" t="str">
        <f t="shared" si="72"/>
        <v/>
      </c>
      <c r="I537" s="234"/>
      <c r="J537" s="234"/>
      <c r="K537" s="234"/>
      <c r="L537" s="234"/>
      <c r="M537" s="308">
        <f t="shared" si="73"/>
        <v>0</v>
      </c>
      <c r="N537" s="234"/>
      <c r="O537" s="234"/>
      <c r="P537" s="234"/>
      <c r="Q537" s="234"/>
      <c r="R537" s="234"/>
      <c r="S537" s="234"/>
      <c r="T537" s="234"/>
      <c r="U537" s="234"/>
      <c r="V537" s="234"/>
      <c r="W537" s="234"/>
      <c r="X537" s="234"/>
      <c r="Y537" s="234"/>
      <c r="Z537" s="234"/>
      <c r="AA537" s="234"/>
      <c r="AB537" s="234"/>
      <c r="AC537" s="234"/>
      <c r="AD537" s="234"/>
      <c r="AE537" s="234"/>
      <c r="AF537" s="234"/>
      <c r="AG537" s="234"/>
      <c r="AH537" s="234"/>
      <c r="AI537" s="234"/>
      <c r="AJ537" s="234"/>
      <c r="AK537" s="234"/>
      <c r="AL537" s="258" t="str">
        <f t="shared" si="75"/>
        <v>нет</v>
      </c>
      <c r="AM537" s="258" t="str">
        <f t="shared" si="77"/>
        <v>нет</v>
      </c>
      <c r="AN537" s="258">
        <f t="shared" si="74"/>
        <v>0</v>
      </c>
      <c r="AO537" s="258" t="e">
        <f t="shared" si="76"/>
        <v>#VALUE!</v>
      </c>
    </row>
    <row r="538" spans="1:41">
      <c r="A538" s="261" t="e">
        <f t="shared" si="78"/>
        <v>#VALUE!</v>
      </c>
      <c r="B538" s="241">
        <v>535</v>
      </c>
      <c r="C538" s="242"/>
      <c r="D538" s="256" t="str">
        <f t="shared" si="71"/>
        <v/>
      </c>
      <c r="E538" s="234"/>
      <c r="F538" s="234"/>
      <c r="G538" s="242"/>
      <c r="H538" s="257" t="str">
        <f t="shared" si="72"/>
        <v/>
      </c>
      <c r="I538" s="234"/>
      <c r="J538" s="234"/>
      <c r="K538" s="234"/>
      <c r="L538" s="234"/>
      <c r="M538" s="308">
        <f t="shared" si="73"/>
        <v>0</v>
      </c>
      <c r="N538" s="234"/>
      <c r="O538" s="234"/>
      <c r="P538" s="234"/>
      <c r="Q538" s="234"/>
      <c r="R538" s="234"/>
      <c r="S538" s="234"/>
      <c r="T538" s="234"/>
      <c r="U538" s="234"/>
      <c r="V538" s="234"/>
      <c r="W538" s="234"/>
      <c r="X538" s="234"/>
      <c r="Y538" s="234"/>
      <c r="Z538" s="234"/>
      <c r="AA538" s="234"/>
      <c r="AB538" s="234"/>
      <c r="AC538" s="234"/>
      <c r="AD538" s="234"/>
      <c r="AE538" s="234"/>
      <c r="AF538" s="234"/>
      <c r="AG538" s="234"/>
      <c r="AH538" s="234"/>
      <c r="AI538" s="234"/>
      <c r="AJ538" s="234"/>
      <c r="AK538" s="234"/>
      <c r="AL538" s="258" t="str">
        <f t="shared" si="75"/>
        <v>нет</v>
      </c>
      <c r="AM538" s="258" t="str">
        <f t="shared" si="77"/>
        <v>нет</v>
      </c>
      <c r="AN538" s="258">
        <f t="shared" si="74"/>
        <v>0</v>
      </c>
      <c r="AO538" s="258" t="e">
        <f t="shared" si="76"/>
        <v>#VALUE!</v>
      </c>
    </row>
    <row r="539" spans="1:41">
      <c r="A539" s="261" t="e">
        <f t="shared" si="78"/>
        <v>#VALUE!</v>
      </c>
      <c r="B539" s="241">
        <v>536</v>
      </c>
      <c r="C539" s="242"/>
      <c r="D539" s="256" t="str">
        <f t="shared" si="71"/>
        <v/>
      </c>
      <c r="E539" s="234"/>
      <c r="F539" s="234"/>
      <c r="G539" s="242"/>
      <c r="H539" s="257" t="str">
        <f t="shared" si="72"/>
        <v/>
      </c>
      <c r="I539" s="234"/>
      <c r="J539" s="234"/>
      <c r="K539" s="234"/>
      <c r="L539" s="234"/>
      <c r="M539" s="308">
        <f t="shared" si="73"/>
        <v>0</v>
      </c>
      <c r="N539" s="234"/>
      <c r="O539" s="234"/>
      <c r="P539" s="234"/>
      <c r="Q539" s="234"/>
      <c r="R539" s="234"/>
      <c r="S539" s="234"/>
      <c r="T539" s="234"/>
      <c r="U539" s="234"/>
      <c r="V539" s="234"/>
      <c r="W539" s="234"/>
      <c r="X539" s="234"/>
      <c r="Y539" s="234"/>
      <c r="Z539" s="234"/>
      <c r="AA539" s="234"/>
      <c r="AB539" s="234"/>
      <c r="AC539" s="234"/>
      <c r="AD539" s="234"/>
      <c r="AE539" s="234"/>
      <c r="AF539" s="234"/>
      <c r="AG539" s="234"/>
      <c r="AH539" s="234"/>
      <c r="AI539" s="234"/>
      <c r="AJ539" s="234"/>
      <c r="AK539" s="234"/>
      <c r="AL539" s="258" t="str">
        <f t="shared" si="75"/>
        <v>нет</v>
      </c>
      <c r="AM539" s="258" t="str">
        <f t="shared" si="77"/>
        <v>нет</v>
      </c>
      <c r="AN539" s="258">
        <f t="shared" si="74"/>
        <v>0</v>
      </c>
      <c r="AO539" s="258" t="e">
        <f t="shared" si="76"/>
        <v>#VALUE!</v>
      </c>
    </row>
    <row r="540" spans="1:41">
      <c r="A540" s="261" t="e">
        <f t="shared" si="78"/>
        <v>#VALUE!</v>
      </c>
      <c r="B540" s="241">
        <v>537</v>
      </c>
      <c r="C540" s="242"/>
      <c r="D540" s="256" t="str">
        <f t="shared" si="71"/>
        <v/>
      </c>
      <c r="E540" s="234"/>
      <c r="F540" s="234"/>
      <c r="G540" s="242"/>
      <c r="H540" s="257" t="str">
        <f t="shared" si="72"/>
        <v/>
      </c>
      <c r="I540" s="234"/>
      <c r="J540" s="234"/>
      <c r="K540" s="234"/>
      <c r="L540" s="234"/>
      <c r="M540" s="308">
        <f t="shared" si="73"/>
        <v>0</v>
      </c>
      <c r="N540" s="234"/>
      <c r="O540" s="234"/>
      <c r="P540" s="234"/>
      <c r="Q540" s="234"/>
      <c r="R540" s="234"/>
      <c r="S540" s="234"/>
      <c r="T540" s="234"/>
      <c r="U540" s="234"/>
      <c r="V540" s="234"/>
      <c r="W540" s="234"/>
      <c r="X540" s="234"/>
      <c r="Y540" s="234"/>
      <c r="Z540" s="234"/>
      <c r="AA540" s="234"/>
      <c r="AB540" s="234"/>
      <c r="AC540" s="234"/>
      <c r="AD540" s="234"/>
      <c r="AE540" s="234"/>
      <c r="AF540" s="234"/>
      <c r="AG540" s="234"/>
      <c r="AH540" s="234"/>
      <c r="AI540" s="234"/>
      <c r="AJ540" s="234"/>
      <c r="AK540" s="234"/>
      <c r="AL540" s="258" t="str">
        <f t="shared" si="75"/>
        <v>нет</v>
      </c>
      <c r="AM540" s="258" t="str">
        <f t="shared" si="77"/>
        <v>нет</v>
      </c>
      <c r="AN540" s="258">
        <f t="shared" si="74"/>
        <v>0</v>
      </c>
      <c r="AO540" s="258" t="e">
        <f t="shared" si="76"/>
        <v>#VALUE!</v>
      </c>
    </row>
    <row r="541" spans="1:41">
      <c r="A541" s="261" t="e">
        <f t="shared" si="78"/>
        <v>#VALUE!</v>
      </c>
      <c r="B541" s="241">
        <v>538</v>
      </c>
      <c r="C541" s="242"/>
      <c r="D541" s="256" t="str">
        <f t="shared" si="71"/>
        <v/>
      </c>
      <c r="E541" s="234"/>
      <c r="F541" s="234"/>
      <c r="G541" s="242"/>
      <c r="H541" s="257" t="str">
        <f t="shared" si="72"/>
        <v/>
      </c>
      <c r="I541" s="234"/>
      <c r="J541" s="234"/>
      <c r="K541" s="234"/>
      <c r="L541" s="234"/>
      <c r="M541" s="308">
        <f t="shared" si="73"/>
        <v>0</v>
      </c>
      <c r="N541" s="234"/>
      <c r="O541" s="234"/>
      <c r="P541" s="234"/>
      <c r="Q541" s="234"/>
      <c r="R541" s="234"/>
      <c r="S541" s="234"/>
      <c r="T541" s="234"/>
      <c r="U541" s="234"/>
      <c r="V541" s="234"/>
      <c r="W541" s="234"/>
      <c r="X541" s="234"/>
      <c r="Y541" s="234"/>
      <c r="Z541" s="234"/>
      <c r="AA541" s="234"/>
      <c r="AB541" s="234"/>
      <c r="AC541" s="234"/>
      <c r="AD541" s="234"/>
      <c r="AE541" s="234"/>
      <c r="AF541" s="234"/>
      <c r="AG541" s="234"/>
      <c r="AH541" s="234"/>
      <c r="AI541" s="234"/>
      <c r="AJ541" s="234"/>
      <c r="AK541" s="234"/>
      <c r="AL541" s="258" t="str">
        <f t="shared" si="75"/>
        <v>нет</v>
      </c>
      <c r="AM541" s="258" t="str">
        <f t="shared" si="77"/>
        <v>нет</v>
      </c>
      <c r="AN541" s="258">
        <f t="shared" si="74"/>
        <v>0</v>
      </c>
      <c r="AO541" s="258" t="e">
        <f t="shared" si="76"/>
        <v>#VALUE!</v>
      </c>
    </row>
    <row r="542" spans="1:41">
      <c r="A542" s="261" t="e">
        <f t="shared" si="78"/>
        <v>#VALUE!</v>
      </c>
      <c r="B542" s="241">
        <v>539</v>
      </c>
      <c r="C542" s="242"/>
      <c r="D542" s="256" t="str">
        <f t="shared" si="71"/>
        <v/>
      </c>
      <c r="E542" s="234"/>
      <c r="F542" s="234"/>
      <c r="G542" s="242"/>
      <c r="H542" s="257" t="str">
        <f t="shared" si="72"/>
        <v/>
      </c>
      <c r="I542" s="234"/>
      <c r="J542" s="234"/>
      <c r="K542" s="234"/>
      <c r="L542" s="234"/>
      <c r="M542" s="308">
        <f t="shared" si="73"/>
        <v>0</v>
      </c>
      <c r="N542" s="234"/>
      <c r="O542" s="234"/>
      <c r="P542" s="234"/>
      <c r="Q542" s="234"/>
      <c r="R542" s="234"/>
      <c r="S542" s="234"/>
      <c r="T542" s="234"/>
      <c r="U542" s="234"/>
      <c r="V542" s="234"/>
      <c r="W542" s="234"/>
      <c r="X542" s="234"/>
      <c r="Y542" s="234"/>
      <c r="Z542" s="234"/>
      <c r="AA542" s="234"/>
      <c r="AB542" s="234"/>
      <c r="AC542" s="234"/>
      <c r="AD542" s="234"/>
      <c r="AE542" s="234"/>
      <c r="AF542" s="234"/>
      <c r="AG542" s="234"/>
      <c r="AH542" s="234"/>
      <c r="AI542" s="234"/>
      <c r="AJ542" s="234"/>
      <c r="AK542" s="234"/>
      <c r="AL542" s="258" t="str">
        <f t="shared" si="75"/>
        <v>нет</v>
      </c>
      <c r="AM542" s="258" t="str">
        <f t="shared" si="77"/>
        <v>нет</v>
      </c>
      <c r="AN542" s="258">
        <f t="shared" si="74"/>
        <v>0</v>
      </c>
      <c r="AO542" s="258" t="e">
        <f t="shared" si="76"/>
        <v>#VALUE!</v>
      </c>
    </row>
    <row r="543" spans="1:41">
      <c r="A543" s="261" t="e">
        <f t="shared" si="78"/>
        <v>#VALUE!</v>
      </c>
      <c r="B543" s="241">
        <v>540</v>
      </c>
      <c r="C543" s="242"/>
      <c r="D543" s="256" t="str">
        <f t="shared" si="71"/>
        <v/>
      </c>
      <c r="E543" s="234"/>
      <c r="F543" s="234"/>
      <c r="G543" s="242"/>
      <c r="H543" s="257" t="str">
        <f t="shared" si="72"/>
        <v/>
      </c>
      <c r="I543" s="234"/>
      <c r="J543" s="234"/>
      <c r="K543" s="234"/>
      <c r="L543" s="234"/>
      <c r="M543" s="308">
        <f t="shared" si="73"/>
        <v>0</v>
      </c>
      <c r="N543" s="234"/>
      <c r="O543" s="234"/>
      <c r="P543" s="234"/>
      <c r="Q543" s="234"/>
      <c r="R543" s="234"/>
      <c r="S543" s="234"/>
      <c r="T543" s="234"/>
      <c r="U543" s="234"/>
      <c r="V543" s="234"/>
      <c r="W543" s="234"/>
      <c r="X543" s="234"/>
      <c r="Y543" s="234"/>
      <c r="Z543" s="234"/>
      <c r="AA543" s="234"/>
      <c r="AB543" s="234"/>
      <c r="AC543" s="234"/>
      <c r="AD543" s="234"/>
      <c r="AE543" s="234"/>
      <c r="AF543" s="234"/>
      <c r="AG543" s="234"/>
      <c r="AH543" s="234"/>
      <c r="AI543" s="234"/>
      <c r="AJ543" s="234"/>
      <c r="AK543" s="234"/>
      <c r="AL543" s="258" t="str">
        <f t="shared" si="75"/>
        <v>нет</v>
      </c>
      <c r="AM543" s="258" t="str">
        <f t="shared" si="77"/>
        <v>нет</v>
      </c>
      <c r="AN543" s="258">
        <f t="shared" si="74"/>
        <v>0</v>
      </c>
      <c r="AO543" s="258" t="e">
        <f t="shared" si="76"/>
        <v>#VALUE!</v>
      </c>
    </row>
    <row r="544" spans="1:41">
      <c r="A544" s="261" t="e">
        <f t="shared" si="78"/>
        <v>#VALUE!</v>
      </c>
      <c r="B544" s="241">
        <v>541</v>
      </c>
      <c r="C544" s="242"/>
      <c r="D544" s="256" t="str">
        <f t="shared" si="71"/>
        <v/>
      </c>
      <c r="E544" s="234"/>
      <c r="F544" s="234"/>
      <c r="G544" s="242"/>
      <c r="H544" s="257" t="str">
        <f t="shared" si="72"/>
        <v/>
      </c>
      <c r="I544" s="234"/>
      <c r="J544" s="234"/>
      <c r="K544" s="234"/>
      <c r="L544" s="234"/>
      <c r="M544" s="308">
        <f t="shared" si="73"/>
        <v>0</v>
      </c>
      <c r="N544" s="234"/>
      <c r="O544" s="234"/>
      <c r="P544" s="234"/>
      <c r="Q544" s="234"/>
      <c r="R544" s="234"/>
      <c r="S544" s="234"/>
      <c r="T544" s="234"/>
      <c r="U544" s="234"/>
      <c r="V544" s="234"/>
      <c r="W544" s="234"/>
      <c r="X544" s="234"/>
      <c r="Y544" s="234"/>
      <c r="Z544" s="234"/>
      <c r="AA544" s="234"/>
      <c r="AB544" s="234"/>
      <c r="AC544" s="234"/>
      <c r="AD544" s="234"/>
      <c r="AE544" s="234"/>
      <c r="AF544" s="234"/>
      <c r="AG544" s="234"/>
      <c r="AH544" s="234"/>
      <c r="AI544" s="234"/>
      <c r="AJ544" s="234"/>
      <c r="AK544" s="234"/>
      <c r="AL544" s="258" t="str">
        <f t="shared" si="75"/>
        <v>нет</v>
      </c>
      <c r="AM544" s="258" t="str">
        <f t="shared" si="77"/>
        <v>нет</v>
      </c>
      <c r="AN544" s="258">
        <f t="shared" si="74"/>
        <v>0</v>
      </c>
      <c r="AO544" s="258" t="e">
        <f t="shared" si="76"/>
        <v>#VALUE!</v>
      </c>
    </row>
    <row r="545" spans="1:41">
      <c r="A545" s="261" t="e">
        <f t="shared" si="78"/>
        <v>#VALUE!</v>
      </c>
      <c r="B545" s="241">
        <v>542</v>
      </c>
      <c r="C545" s="242"/>
      <c r="D545" s="256" t="str">
        <f t="shared" si="71"/>
        <v/>
      </c>
      <c r="E545" s="234"/>
      <c r="F545" s="234"/>
      <c r="G545" s="242"/>
      <c r="H545" s="257" t="str">
        <f t="shared" si="72"/>
        <v/>
      </c>
      <c r="I545" s="234"/>
      <c r="J545" s="234"/>
      <c r="K545" s="234"/>
      <c r="L545" s="234"/>
      <c r="M545" s="308">
        <f t="shared" si="73"/>
        <v>0</v>
      </c>
      <c r="N545" s="234"/>
      <c r="O545" s="234"/>
      <c r="P545" s="234"/>
      <c r="Q545" s="234"/>
      <c r="R545" s="234"/>
      <c r="S545" s="234"/>
      <c r="T545" s="234"/>
      <c r="U545" s="234"/>
      <c r="V545" s="234"/>
      <c r="W545" s="234"/>
      <c r="X545" s="234"/>
      <c r="Y545" s="234"/>
      <c r="Z545" s="234"/>
      <c r="AA545" s="234"/>
      <c r="AB545" s="234"/>
      <c r="AC545" s="234"/>
      <c r="AD545" s="234"/>
      <c r="AE545" s="234"/>
      <c r="AF545" s="234"/>
      <c r="AG545" s="234"/>
      <c r="AH545" s="234"/>
      <c r="AI545" s="234"/>
      <c r="AJ545" s="234"/>
      <c r="AK545" s="234"/>
      <c r="AL545" s="258" t="str">
        <f t="shared" si="75"/>
        <v>нет</v>
      </c>
      <c r="AM545" s="258" t="str">
        <f t="shared" si="77"/>
        <v>нет</v>
      </c>
      <c r="AN545" s="258">
        <f t="shared" si="74"/>
        <v>0</v>
      </c>
      <c r="AO545" s="258" t="e">
        <f t="shared" si="76"/>
        <v>#VALUE!</v>
      </c>
    </row>
    <row r="546" spans="1:41">
      <c r="A546" s="261" t="e">
        <f t="shared" si="78"/>
        <v>#VALUE!</v>
      </c>
      <c r="B546" s="241">
        <v>543</v>
      </c>
      <c r="C546" s="242"/>
      <c r="D546" s="256" t="str">
        <f t="shared" si="71"/>
        <v/>
      </c>
      <c r="E546" s="234"/>
      <c r="F546" s="234"/>
      <c r="G546" s="242"/>
      <c r="H546" s="257" t="str">
        <f t="shared" si="72"/>
        <v/>
      </c>
      <c r="I546" s="234"/>
      <c r="J546" s="234"/>
      <c r="K546" s="234"/>
      <c r="L546" s="234"/>
      <c r="M546" s="308">
        <f t="shared" si="73"/>
        <v>0</v>
      </c>
      <c r="N546" s="234"/>
      <c r="O546" s="234"/>
      <c r="P546" s="234"/>
      <c r="Q546" s="234"/>
      <c r="R546" s="234"/>
      <c r="S546" s="234"/>
      <c r="T546" s="234"/>
      <c r="U546" s="234"/>
      <c r="V546" s="234"/>
      <c r="W546" s="234"/>
      <c r="X546" s="234"/>
      <c r="Y546" s="234"/>
      <c r="Z546" s="234"/>
      <c r="AA546" s="234"/>
      <c r="AB546" s="234"/>
      <c r="AC546" s="234"/>
      <c r="AD546" s="234"/>
      <c r="AE546" s="234"/>
      <c r="AF546" s="234"/>
      <c r="AG546" s="234"/>
      <c r="AH546" s="234"/>
      <c r="AI546" s="234"/>
      <c r="AJ546" s="234"/>
      <c r="AK546" s="234"/>
      <c r="AL546" s="258" t="str">
        <f t="shared" si="75"/>
        <v>нет</v>
      </c>
      <c r="AM546" s="258" t="str">
        <f t="shared" si="77"/>
        <v>нет</v>
      </c>
      <c r="AN546" s="258">
        <f t="shared" si="74"/>
        <v>0</v>
      </c>
      <c r="AO546" s="258" t="e">
        <f t="shared" si="76"/>
        <v>#VALUE!</v>
      </c>
    </row>
    <row r="547" spans="1:41">
      <c r="A547" s="261" t="e">
        <f t="shared" si="78"/>
        <v>#VALUE!</v>
      </c>
      <c r="B547" s="241">
        <v>544</v>
      </c>
      <c r="C547" s="242"/>
      <c r="D547" s="256" t="str">
        <f t="shared" si="71"/>
        <v/>
      </c>
      <c r="E547" s="234"/>
      <c r="F547" s="234"/>
      <c r="G547" s="242"/>
      <c r="H547" s="257" t="str">
        <f t="shared" si="72"/>
        <v/>
      </c>
      <c r="I547" s="234"/>
      <c r="J547" s="234"/>
      <c r="K547" s="234"/>
      <c r="L547" s="234"/>
      <c r="M547" s="308">
        <f t="shared" si="73"/>
        <v>0</v>
      </c>
      <c r="N547" s="234"/>
      <c r="O547" s="234"/>
      <c r="P547" s="234"/>
      <c r="Q547" s="234"/>
      <c r="R547" s="234"/>
      <c r="S547" s="234"/>
      <c r="T547" s="234"/>
      <c r="U547" s="234"/>
      <c r="V547" s="234"/>
      <c r="W547" s="234"/>
      <c r="X547" s="234"/>
      <c r="Y547" s="234"/>
      <c r="Z547" s="234"/>
      <c r="AA547" s="234"/>
      <c r="AB547" s="234"/>
      <c r="AC547" s="234"/>
      <c r="AD547" s="234"/>
      <c r="AE547" s="234"/>
      <c r="AF547" s="234"/>
      <c r="AG547" s="234"/>
      <c r="AH547" s="234"/>
      <c r="AI547" s="234"/>
      <c r="AJ547" s="234"/>
      <c r="AK547" s="234"/>
      <c r="AL547" s="258" t="str">
        <f t="shared" si="75"/>
        <v>нет</v>
      </c>
      <c r="AM547" s="258" t="str">
        <f t="shared" si="77"/>
        <v>нет</v>
      </c>
      <c r="AN547" s="258">
        <f t="shared" si="74"/>
        <v>0</v>
      </c>
      <c r="AO547" s="258" t="e">
        <f t="shared" si="76"/>
        <v>#VALUE!</v>
      </c>
    </row>
    <row r="548" spans="1:41">
      <c r="A548" s="261" t="e">
        <f t="shared" si="78"/>
        <v>#VALUE!</v>
      </c>
      <c r="B548" s="241">
        <v>545</v>
      </c>
      <c r="C548" s="242"/>
      <c r="D548" s="256" t="str">
        <f t="shared" si="71"/>
        <v/>
      </c>
      <c r="E548" s="234"/>
      <c r="F548" s="234"/>
      <c r="G548" s="242"/>
      <c r="H548" s="257" t="str">
        <f t="shared" si="72"/>
        <v/>
      </c>
      <c r="I548" s="234"/>
      <c r="J548" s="234"/>
      <c r="K548" s="234"/>
      <c r="L548" s="234"/>
      <c r="M548" s="308">
        <f t="shared" si="73"/>
        <v>0</v>
      </c>
      <c r="N548" s="234"/>
      <c r="O548" s="234"/>
      <c r="P548" s="234"/>
      <c r="Q548" s="234"/>
      <c r="R548" s="234"/>
      <c r="S548" s="234"/>
      <c r="T548" s="234"/>
      <c r="U548" s="234"/>
      <c r="V548" s="234"/>
      <c r="W548" s="234"/>
      <c r="X548" s="234"/>
      <c r="Y548" s="234"/>
      <c r="Z548" s="234"/>
      <c r="AA548" s="234"/>
      <c r="AB548" s="234"/>
      <c r="AC548" s="234"/>
      <c r="AD548" s="234"/>
      <c r="AE548" s="234"/>
      <c r="AF548" s="234"/>
      <c r="AG548" s="234"/>
      <c r="AH548" s="234"/>
      <c r="AI548" s="234"/>
      <c r="AJ548" s="234"/>
      <c r="AK548" s="234"/>
      <c r="AL548" s="258" t="str">
        <f t="shared" si="75"/>
        <v>нет</v>
      </c>
      <c r="AM548" s="258" t="str">
        <f t="shared" si="77"/>
        <v>нет</v>
      </c>
      <c r="AN548" s="258">
        <f t="shared" si="74"/>
        <v>0</v>
      </c>
      <c r="AO548" s="258" t="e">
        <f t="shared" si="76"/>
        <v>#VALUE!</v>
      </c>
    </row>
    <row r="549" spans="1:41">
      <c r="A549" s="261" t="e">
        <f t="shared" si="78"/>
        <v>#VALUE!</v>
      </c>
      <c r="B549" s="241">
        <v>546</v>
      </c>
      <c r="C549" s="242"/>
      <c r="D549" s="256" t="str">
        <f t="shared" si="71"/>
        <v/>
      </c>
      <c r="E549" s="234"/>
      <c r="F549" s="234"/>
      <c r="G549" s="242"/>
      <c r="H549" s="257" t="str">
        <f t="shared" si="72"/>
        <v/>
      </c>
      <c r="I549" s="234"/>
      <c r="J549" s="234"/>
      <c r="K549" s="234"/>
      <c r="L549" s="234"/>
      <c r="M549" s="308">
        <f t="shared" si="73"/>
        <v>0</v>
      </c>
      <c r="N549" s="234"/>
      <c r="O549" s="234"/>
      <c r="P549" s="234"/>
      <c r="Q549" s="234"/>
      <c r="R549" s="234"/>
      <c r="S549" s="234"/>
      <c r="T549" s="234"/>
      <c r="U549" s="234"/>
      <c r="V549" s="234"/>
      <c r="W549" s="234"/>
      <c r="X549" s="234"/>
      <c r="Y549" s="234"/>
      <c r="Z549" s="234"/>
      <c r="AA549" s="234"/>
      <c r="AB549" s="234"/>
      <c r="AC549" s="234"/>
      <c r="AD549" s="234"/>
      <c r="AE549" s="234"/>
      <c r="AF549" s="234"/>
      <c r="AG549" s="234"/>
      <c r="AH549" s="234"/>
      <c r="AI549" s="234"/>
      <c r="AJ549" s="234"/>
      <c r="AK549" s="234"/>
      <c r="AL549" s="258" t="str">
        <f t="shared" si="75"/>
        <v>нет</v>
      </c>
      <c r="AM549" s="258" t="str">
        <f t="shared" si="77"/>
        <v>нет</v>
      </c>
      <c r="AN549" s="258">
        <f t="shared" si="74"/>
        <v>0</v>
      </c>
      <c r="AO549" s="258" t="e">
        <f t="shared" si="76"/>
        <v>#VALUE!</v>
      </c>
    </row>
    <row r="550" spans="1:41">
      <c r="A550" s="261" t="e">
        <f t="shared" si="78"/>
        <v>#VALUE!</v>
      </c>
      <c r="B550" s="241">
        <v>547</v>
      </c>
      <c r="C550" s="242"/>
      <c r="D550" s="256" t="str">
        <f t="shared" si="71"/>
        <v/>
      </c>
      <c r="E550" s="234"/>
      <c r="F550" s="234"/>
      <c r="G550" s="242"/>
      <c r="H550" s="257" t="str">
        <f t="shared" si="72"/>
        <v/>
      </c>
      <c r="I550" s="234"/>
      <c r="J550" s="234"/>
      <c r="K550" s="234"/>
      <c r="L550" s="234"/>
      <c r="M550" s="308">
        <f t="shared" si="73"/>
        <v>0</v>
      </c>
      <c r="N550" s="234"/>
      <c r="O550" s="234"/>
      <c r="P550" s="234"/>
      <c r="Q550" s="234"/>
      <c r="R550" s="234"/>
      <c r="S550" s="234"/>
      <c r="T550" s="234"/>
      <c r="U550" s="234"/>
      <c r="V550" s="234"/>
      <c r="W550" s="234"/>
      <c r="X550" s="234"/>
      <c r="Y550" s="234"/>
      <c r="Z550" s="234"/>
      <c r="AA550" s="234"/>
      <c r="AB550" s="234"/>
      <c r="AC550" s="234"/>
      <c r="AD550" s="234"/>
      <c r="AE550" s="234"/>
      <c r="AF550" s="234"/>
      <c r="AG550" s="234"/>
      <c r="AH550" s="234"/>
      <c r="AI550" s="234"/>
      <c r="AJ550" s="234"/>
      <c r="AK550" s="234"/>
      <c r="AL550" s="258" t="str">
        <f t="shared" si="75"/>
        <v>нет</v>
      </c>
      <c r="AM550" s="258" t="str">
        <f t="shared" si="77"/>
        <v>нет</v>
      </c>
      <c r="AN550" s="258">
        <f t="shared" si="74"/>
        <v>0</v>
      </c>
      <c r="AO550" s="258" t="e">
        <f t="shared" si="76"/>
        <v>#VALUE!</v>
      </c>
    </row>
    <row r="551" spans="1:41">
      <c r="A551" s="261" t="e">
        <f t="shared" si="78"/>
        <v>#VALUE!</v>
      </c>
      <c r="B551" s="241">
        <v>548</v>
      </c>
      <c r="C551" s="242"/>
      <c r="D551" s="256" t="str">
        <f t="shared" si="71"/>
        <v/>
      </c>
      <c r="E551" s="234"/>
      <c r="F551" s="234"/>
      <c r="G551" s="242"/>
      <c r="H551" s="257" t="str">
        <f t="shared" si="72"/>
        <v/>
      </c>
      <c r="I551" s="234"/>
      <c r="J551" s="234"/>
      <c r="K551" s="234"/>
      <c r="L551" s="234"/>
      <c r="M551" s="308">
        <f t="shared" si="73"/>
        <v>0</v>
      </c>
      <c r="N551" s="234"/>
      <c r="O551" s="234"/>
      <c r="P551" s="234"/>
      <c r="Q551" s="234"/>
      <c r="R551" s="234"/>
      <c r="S551" s="234"/>
      <c r="T551" s="234"/>
      <c r="U551" s="234"/>
      <c r="V551" s="234"/>
      <c r="W551" s="234"/>
      <c r="X551" s="234"/>
      <c r="Y551" s="234"/>
      <c r="Z551" s="234"/>
      <c r="AA551" s="234"/>
      <c r="AB551" s="234"/>
      <c r="AC551" s="234"/>
      <c r="AD551" s="234"/>
      <c r="AE551" s="234"/>
      <c r="AF551" s="234"/>
      <c r="AG551" s="234"/>
      <c r="AH551" s="234"/>
      <c r="AI551" s="234"/>
      <c r="AJ551" s="234"/>
      <c r="AK551" s="234"/>
      <c r="AL551" s="258" t="str">
        <f t="shared" si="75"/>
        <v>нет</v>
      </c>
      <c r="AM551" s="258" t="str">
        <f t="shared" si="77"/>
        <v>нет</v>
      </c>
      <c r="AN551" s="258">
        <f t="shared" si="74"/>
        <v>0</v>
      </c>
      <c r="AO551" s="258" t="e">
        <f t="shared" si="76"/>
        <v>#VALUE!</v>
      </c>
    </row>
    <row r="552" spans="1:41">
      <c r="A552" s="261" t="e">
        <f t="shared" si="78"/>
        <v>#VALUE!</v>
      </c>
      <c r="B552" s="241">
        <v>549</v>
      </c>
      <c r="C552" s="242"/>
      <c r="D552" s="256" t="str">
        <f t="shared" si="71"/>
        <v/>
      </c>
      <c r="E552" s="234"/>
      <c r="F552" s="234"/>
      <c r="G552" s="242"/>
      <c r="H552" s="257" t="str">
        <f t="shared" si="72"/>
        <v/>
      </c>
      <c r="I552" s="234"/>
      <c r="J552" s="234"/>
      <c r="K552" s="234"/>
      <c r="L552" s="234"/>
      <c r="M552" s="308">
        <f t="shared" si="73"/>
        <v>0</v>
      </c>
      <c r="N552" s="234"/>
      <c r="O552" s="234"/>
      <c r="P552" s="234"/>
      <c r="Q552" s="234"/>
      <c r="R552" s="234"/>
      <c r="S552" s="234"/>
      <c r="T552" s="234"/>
      <c r="U552" s="234"/>
      <c r="V552" s="234"/>
      <c r="W552" s="234"/>
      <c r="X552" s="234"/>
      <c r="Y552" s="234"/>
      <c r="Z552" s="234"/>
      <c r="AA552" s="234"/>
      <c r="AB552" s="234"/>
      <c r="AC552" s="234"/>
      <c r="AD552" s="234"/>
      <c r="AE552" s="234"/>
      <c r="AF552" s="234"/>
      <c r="AG552" s="234"/>
      <c r="AH552" s="234"/>
      <c r="AI552" s="234"/>
      <c r="AJ552" s="234"/>
      <c r="AK552" s="234"/>
      <c r="AL552" s="258" t="str">
        <f t="shared" si="75"/>
        <v>нет</v>
      </c>
      <c r="AM552" s="258" t="str">
        <f t="shared" si="77"/>
        <v>нет</v>
      </c>
      <c r="AN552" s="258">
        <f t="shared" si="74"/>
        <v>0</v>
      </c>
      <c r="AO552" s="258" t="e">
        <f t="shared" si="76"/>
        <v>#VALUE!</v>
      </c>
    </row>
    <row r="553" spans="1:41">
      <c r="A553" s="261" t="e">
        <f t="shared" si="78"/>
        <v>#VALUE!</v>
      </c>
      <c r="B553" s="241">
        <v>550</v>
      </c>
      <c r="C553" s="242"/>
      <c r="D553" s="256" t="str">
        <f t="shared" si="71"/>
        <v/>
      </c>
      <c r="E553" s="234"/>
      <c r="F553" s="234"/>
      <c r="G553" s="242"/>
      <c r="H553" s="257" t="str">
        <f t="shared" si="72"/>
        <v/>
      </c>
      <c r="I553" s="234"/>
      <c r="J553" s="234"/>
      <c r="K553" s="234"/>
      <c r="L553" s="234"/>
      <c r="M553" s="308">
        <f t="shared" si="73"/>
        <v>0</v>
      </c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58" t="str">
        <f t="shared" si="75"/>
        <v>нет</v>
      </c>
      <c r="AM553" s="258" t="str">
        <f t="shared" si="77"/>
        <v>нет</v>
      </c>
      <c r="AN553" s="258">
        <f t="shared" si="74"/>
        <v>0</v>
      </c>
      <c r="AO553" s="258" t="e">
        <f t="shared" si="76"/>
        <v>#VALUE!</v>
      </c>
    </row>
    <row r="554" spans="1:41">
      <c r="A554" s="261" t="e">
        <f t="shared" si="78"/>
        <v>#VALUE!</v>
      </c>
      <c r="B554" s="241">
        <v>551</v>
      </c>
      <c r="C554" s="242"/>
      <c r="D554" s="256" t="str">
        <f t="shared" si="71"/>
        <v/>
      </c>
      <c r="E554" s="234"/>
      <c r="F554" s="234"/>
      <c r="G554" s="242"/>
      <c r="H554" s="257" t="str">
        <f t="shared" si="72"/>
        <v/>
      </c>
      <c r="I554" s="234"/>
      <c r="J554" s="234"/>
      <c r="K554" s="234"/>
      <c r="L554" s="234"/>
      <c r="M554" s="308">
        <f t="shared" si="73"/>
        <v>0</v>
      </c>
      <c r="N554" s="234"/>
      <c r="O554" s="234"/>
      <c r="P554" s="234"/>
      <c r="Q554" s="234"/>
      <c r="R554" s="234"/>
      <c r="S554" s="234"/>
      <c r="T554" s="234"/>
      <c r="U554" s="234"/>
      <c r="V554" s="234"/>
      <c r="W554" s="234"/>
      <c r="X554" s="234"/>
      <c r="Y554" s="234"/>
      <c r="Z554" s="234"/>
      <c r="AA554" s="234"/>
      <c r="AB554" s="234"/>
      <c r="AC554" s="234"/>
      <c r="AD554" s="234"/>
      <c r="AE554" s="234"/>
      <c r="AF554" s="234"/>
      <c r="AG554" s="234"/>
      <c r="AH554" s="234"/>
      <c r="AI554" s="234"/>
      <c r="AJ554" s="234"/>
      <c r="AK554" s="234"/>
      <c r="AL554" s="258" t="str">
        <f t="shared" si="75"/>
        <v>нет</v>
      </c>
      <c r="AM554" s="258" t="str">
        <f t="shared" si="77"/>
        <v>нет</v>
      </c>
      <c r="AN554" s="258">
        <f t="shared" si="74"/>
        <v>0</v>
      </c>
      <c r="AO554" s="258" t="e">
        <f t="shared" si="76"/>
        <v>#VALUE!</v>
      </c>
    </row>
    <row r="555" spans="1:41">
      <c r="A555" s="261" t="e">
        <f t="shared" si="78"/>
        <v>#VALUE!</v>
      </c>
      <c r="B555" s="241">
        <v>552</v>
      </c>
      <c r="C555" s="242"/>
      <c r="D555" s="256" t="str">
        <f t="shared" si="71"/>
        <v/>
      </c>
      <c r="E555" s="234"/>
      <c r="F555" s="234"/>
      <c r="G555" s="242"/>
      <c r="H555" s="257" t="str">
        <f t="shared" si="72"/>
        <v/>
      </c>
      <c r="I555" s="234"/>
      <c r="J555" s="234"/>
      <c r="K555" s="234"/>
      <c r="L555" s="234"/>
      <c r="M555" s="308">
        <f t="shared" si="73"/>
        <v>0</v>
      </c>
      <c r="N555" s="234"/>
      <c r="O555" s="234"/>
      <c r="P555" s="234"/>
      <c r="Q555" s="234"/>
      <c r="R555" s="234"/>
      <c r="S555" s="234"/>
      <c r="T555" s="234"/>
      <c r="U555" s="234"/>
      <c r="V555" s="234"/>
      <c r="W555" s="234"/>
      <c r="X555" s="234"/>
      <c r="Y555" s="234"/>
      <c r="Z555" s="234"/>
      <c r="AA555" s="234"/>
      <c r="AB555" s="234"/>
      <c r="AC555" s="234"/>
      <c r="AD555" s="234"/>
      <c r="AE555" s="234"/>
      <c r="AF555" s="234"/>
      <c r="AG555" s="234"/>
      <c r="AH555" s="234"/>
      <c r="AI555" s="234"/>
      <c r="AJ555" s="234"/>
      <c r="AK555" s="234"/>
      <c r="AL555" s="258" t="str">
        <f t="shared" si="75"/>
        <v>нет</v>
      </c>
      <c r="AM555" s="258" t="str">
        <f t="shared" si="77"/>
        <v>нет</v>
      </c>
      <c r="AN555" s="258">
        <f t="shared" si="74"/>
        <v>0</v>
      </c>
      <c r="AO555" s="258" t="e">
        <f t="shared" si="76"/>
        <v>#VALUE!</v>
      </c>
    </row>
    <row r="556" spans="1:41">
      <c r="A556" s="261" t="e">
        <f t="shared" si="78"/>
        <v>#VALUE!</v>
      </c>
      <c r="B556" s="241">
        <v>553</v>
      </c>
      <c r="C556" s="242"/>
      <c r="D556" s="256" t="str">
        <f t="shared" si="71"/>
        <v/>
      </c>
      <c r="E556" s="234"/>
      <c r="F556" s="234"/>
      <c r="G556" s="242"/>
      <c r="H556" s="257" t="str">
        <f t="shared" si="72"/>
        <v/>
      </c>
      <c r="I556" s="234"/>
      <c r="J556" s="234"/>
      <c r="K556" s="234"/>
      <c r="L556" s="234"/>
      <c r="M556" s="308">
        <f t="shared" si="73"/>
        <v>0</v>
      </c>
      <c r="N556" s="234"/>
      <c r="O556" s="234"/>
      <c r="P556" s="234"/>
      <c r="Q556" s="234"/>
      <c r="R556" s="234"/>
      <c r="S556" s="234"/>
      <c r="T556" s="234"/>
      <c r="U556" s="234"/>
      <c r="V556" s="234"/>
      <c r="W556" s="234"/>
      <c r="X556" s="234"/>
      <c r="Y556" s="234"/>
      <c r="Z556" s="234"/>
      <c r="AA556" s="234"/>
      <c r="AB556" s="234"/>
      <c r="AC556" s="234"/>
      <c r="AD556" s="234"/>
      <c r="AE556" s="234"/>
      <c r="AF556" s="234"/>
      <c r="AG556" s="234"/>
      <c r="AH556" s="234"/>
      <c r="AI556" s="234"/>
      <c r="AJ556" s="234"/>
      <c r="AK556" s="234"/>
      <c r="AL556" s="258" t="str">
        <f t="shared" si="75"/>
        <v>нет</v>
      </c>
      <c r="AM556" s="258" t="str">
        <f t="shared" si="77"/>
        <v>нет</v>
      </c>
      <c r="AN556" s="258">
        <f t="shared" si="74"/>
        <v>0</v>
      </c>
      <c r="AO556" s="258" t="e">
        <f t="shared" si="76"/>
        <v>#VALUE!</v>
      </c>
    </row>
    <row r="557" spans="1:41">
      <c r="A557" s="261" t="e">
        <f t="shared" si="78"/>
        <v>#VALUE!</v>
      </c>
      <c r="B557" s="241">
        <v>554</v>
      </c>
      <c r="C557" s="242"/>
      <c r="D557" s="256" t="str">
        <f t="shared" si="71"/>
        <v/>
      </c>
      <c r="E557" s="234"/>
      <c r="F557" s="234"/>
      <c r="G557" s="242"/>
      <c r="H557" s="257" t="str">
        <f t="shared" si="72"/>
        <v/>
      </c>
      <c r="I557" s="234"/>
      <c r="J557" s="234"/>
      <c r="K557" s="234"/>
      <c r="L557" s="234"/>
      <c r="M557" s="308">
        <f t="shared" si="73"/>
        <v>0</v>
      </c>
      <c r="N557" s="234"/>
      <c r="O557" s="234"/>
      <c r="P557" s="234"/>
      <c r="Q557" s="234"/>
      <c r="R557" s="234"/>
      <c r="S557" s="234"/>
      <c r="T557" s="234"/>
      <c r="U557" s="234"/>
      <c r="V557" s="234"/>
      <c r="W557" s="234"/>
      <c r="X557" s="234"/>
      <c r="Y557" s="234"/>
      <c r="Z557" s="234"/>
      <c r="AA557" s="234"/>
      <c r="AB557" s="234"/>
      <c r="AC557" s="234"/>
      <c r="AD557" s="234"/>
      <c r="AE557" s="234"/>
      <c r="AF557" s="234"/>
      <c r="AG557" s="234"/>
      <c r="AH557" s="234"/>
      <c r="AI557" s="234"/>
      <c r="AJ557" s="234"/>
      <c r="AK557" s="234"/>
      <c r="AL557" s="258" t="str">
        <f t="shared" si="75"/>
        <v>нет</v>
      </c>
      <c r="AM557" s="258" t="str">
        <f t="shared" si="77"/>
        <v>нет</v>
      </c>
      <c r="AN557" s="258">
        <f t="shared" si="74"/>
        <v>0</v>
      </c>
      <c r="AO557" s="258" t="e">
        <f t="shared" si="76"/>
        <v>#VALUE!</v>
      </c>
    </row>
    <row r="558" spans="1:41">
      <c r="A558" s="261" t="e">
        <f t="shared" si="78"/>
        <v>#VALUE!</v>
      </c>
      <c r="B558" s="241">
        <v>555</v>
      </c>
      <c r="C558" s="242"/>
      <c r="D558" s="256" t="str">
        <f t="shared" si="71"/>
        <v/>
      </c>
      <c r="E558" s="234"/>
      <c r="F558" s="234"/>
      <c r="G558" s="242"/>
      <c r="H558" s="257" t="str">
        <f t="shared" si="72"/>
        <v/>
      </c>
      <c r="I558" s="234"/>
      <c r="J558" s="234"/>
      <c r="K558" s="234"/>
      <c r="L558" s="234"/>
      <c r="M558" s="308">
        <f t="shared" si="73"/>
        <v>0</v>
      </c>
      <c r="N558" s="234"/>
      <c r="O558" s="234"/>
      <c r="P558" s="234"/>
      <c r="Q558" s="234"/>
      <c r="R558" s="234"/>
      <c r="S558" s="234"/>
      <c r="T558" s="234"/>
      <c r="U558" s="234"/>
      <c r="V558" s="234"/>
      <c r="W558" s="234"/>
      <c r="X558" s="234"/>
      <c r="Y558" s="234"/>
      <c r="Z558" s="234"/>
      <c r="AA558" s="234"/>
      <c r="AB558" s="234"/>
      <c r="AC558" s="234"/>
      <c r="AD558" s="234"/>
      <c r="AE558" s="234"/>
      <c r="AF558" s="234"/>
      <c r="AG558" s="234"/>
      <c r="AH558" s="234"/>
      <c r="AI558" s="234"/>
      <c r="AJ558" s="234"/>
      <c r="AK558" s="234"/>
      <c r="AL558" s="258" t="str">
        <f t="shared" si="75"/>
        <v>нет</v>
      </c>
      <c r="AM558" s="258" t="str">
        <f t="shared" si="77"/>
        <v>нет</v>
      </c>
      <c r="AN558" s="258">
        <f t="shared" si="74"/>
        <v>0</v>
      </c>
      <c r="AO558" s="258" t="e">
        <f t="shared" si="76"/>
        <v>#VALUE!</v>
      </c>
    </row>
    <row r="559" spans="1:41">
      <c r="A559" s="261" t="e">
        <f t="shared" si="78"/>
        <v>#VALUE!</v>
      </c>
      <c r="B559" s="241">
        <v>556</v>
      </c>
      <c r="C559" s="242"/>
      <c r="D559" s="256" t="str">
        <f t="shared" si="71"/>
        <v/>
      </c>
      <c r="E559" s="234"/>
      <c r="F559" s="234"/>
      <c r="G559" s="242"/>
      <c r="H559" s="257" t="str">
        <f t="shared" si="72"/>
        <v/>
      </c>
      <c r="I559" s="234"/>
      <c r="J559" s="234"/>
      <c r="K559" s="234"/>
      <c r="L559" s="234"/>
      <c r="M559" s="308">
        <f t="shared" si="73"/>
        <v>0</v>
      </c>
      <c r="N559" s="234"/>
      <c r="O559" s="234"/>
      <c r="P559" s="234"/>
      <c r="Q559" s="234"/>
      <c r="R559" s="234"/>
      <c r="S559" s="234"/>
      <c r="T559" s="234"/>
      <c r="U559" s="234"/>
      <c r="V559" s="234"/>
      <c r="W559" s="234"/>
      <c r="X559" s="234"/>
      <c r="Y559" s="234"/>
      <c r="Z559" s="234"/>
      <c r="AA559" s="234"/>
      <c r="AB559" s="234"/>
      <c r="AC559" s="234"/>
      <c r="AD559" s="234"/>
      <c r="AE559" s="234"/>
      <c r="AF559" s="234"/>
      <c r="AG559" s="234"/>
      <c r="AH559" s="234"/>
      <c r="AI559" s="234"/>
      <c r="AJ559" s="234"/>
      <c r="AK559" s="234"/>
      <c r="AL559" s="258" t="str">
        <f t="shared" si="75"/>
        <v>нет</v>
      </c>
      <c r="AM559" s="258" t="str">
        <f t="shared" si="77"/>
        <v>нет</v>
      </c>
      <c r="AN559" s="258">
        <f t="shared" si="74"/>
        <v>0</v>
      </c>
      <c r="AO559" s="258" t="e">
        <f t="shared" si="76"/>
        <v>#VALUE!</v>
      </c>
    </row>
    <row r="560" spans="1:41">
      <c r="A560" s="261" t="e">
        <f t="shared" si="78"/>
        <v>#VALUE!</v>
      </c>
      <c r="B560" s="241">
        <v>557</v>
      </c>
      <c r="C560" s="242"/>
      <c r="D560" s="256" t="str">
        <f t="shared" si="71"/>
        <v/>
      </c>
      <c r="E560" s="234"/>
      <c r="F560" s="234"/>
      <c r="G560" s="242"/>
      <c r="H560" s="257" t="str">
        <f t="shared" si="72"/>
        <v/>
      </c>
      <c r="I560" s="234"/>
      <c r="J560" s="234"/>
      <c r="K560" s="234"/>
      <c r="L560" s="234"/>
      <c r="M560" s="308">
        <f t="shared" si="73"/>
        <v>0</v>
      </c>
      <c r="N560" s="234"/>
      <c r="O560" s="234"/>
      <c r="P560" s="234"/>
      <c r="Q560" s="234"/>
      <c r="R560" s="234"/>
      <c r="S560" s="234"/>
      <c r="T560" s="234"/>
      <c r="U560" s="234"/>
      <c r="V560" s="234"/>
      <c r="W560" s="234"/>
      <c r="X560" s="234"/>
      <c r="Y560" s="234"/>
      <c r="Z560" s="234"/>
      <c r="AA560" s="234"/>
      <c r="AB560" s="234"/>
      <c r="AC560" s="234"/>
      <c r="AD560" s="234"/>
      <c r="AE560" s="234"/>
      <c r="AF560" s="234"/>
      <c r="AG560" s="234"/>
      <c r="AH560" s="234"/>
      <c r="AI560" s="234"/>
      <c r="AJ560" s="234"/>
      <c r="AK560" s="234"/>
      <c r="AL560" s="258" t="str">
        <f t="shared" si="75"/>
        <v>нет</v>
      </c>
      <c r="AM560" s="258" t="str">
        <f t="shared" si="77"/>
        <v>нет</v>
      </c>
      <c r="AN560" s="258">
        <f t="shared" si="74"/>
        <v>0</v>
      </c>
      <c r="AO560" s="258" t="e">
        <f t="shared" si="76"/>
        <v>#VALUE!</v>
      </c>
    </row>
    <row r="561" spans="1:41">
      <c r="A561" s="261" t="e">
        <f t="shared" si="78"/>
        <v>#VALUE!</v>
      </c>
      <c r="B561" s="241">
        <v>558</v>
      </c>
      <c r="C561" s="242"/>
      <c r="D561" s="256" t="str">
        <f t="shared" si="71"/>
        <v/>
      </c>
      <c r="E561" s="234"/>
      <c r="F561" s="234"/>
      <c r="G561" s="242"/>
      <c r="H561" s="257" t="str">
        <f t="shared" si="72"/>
        <v/>
      </c>
      <c r="I561" s="234"/>
      <c r="J561" s="234"/>
      <c r="K561" s="234"/>
      <c r="L561" s="234"/>
      <c r="M561" s="308">
        <f t="shared" si="73"/>
        <v>0</v>
      </c>
      <c r="N561" s="234"/>
      <c r="O561" s="234"/>
      <c r="P561" s="234"/>
      <c r="Q561" s="234"/>
      <c r="R561" s="234"/>
      <c r="S561" s="234"/>
      <c r="T561" s="234"/>
      <c r="U561" s="234"/>
      <c r="V561" s="234"/>
      <c r="W561" s="234"/>
      <c r="X561" s="234"/>
      <c r="Y561" s="234"/>
      <c r="Z561" s="234"/>
      <c r="AA561" s="234"/>
      <c r="AB561" s="234"/>
      <c r="AC561" s="234"/>
      <c r="AD561" s="234"/>
      <c r="AE561" s="234"/>
      <c r="AF561" s="234"/>
      <c r="AG561" s="234"/>
      <c r="AH561" s="234"/>
      <c r="AI561" s="234"/>
      <c r="AJ561" s="234"/>
      <c r="AK561" s="234"/>
      <c r="AL561" s="258" t="str">
        <f t="shared" si="75"/>
        <v>нет</v>
      </c>
      <c r="AM561" s="258" t="str">
        <f t="shared" si="77"/>
        <v>нет</v>
      </c>
      <c r="AN561" s="258">
        <f t="shared" si="74"/>
        <v>0</v>
      </c>
      <c r="AO561" s="258" t="e">
        <f t="shared" si="76"/>
        <v>#VALUE!</v>
      </c>
    </row>
    <row r="562" spans="1:41">
      <c r="A562" s="261" t="e">
        <f t="shared" si="78"/>
        <v>#VALUE!</v>
      </c>
      <c r="B562" s="241">
        <v>559</v>
      </c>
      <c r="C562" s="242"/>
      <c r="D562" s="256" t="str">
        <f t="shared" si="71"/>
        <v/>
      </c>
      <c r="E562" s="234"/>
      <c r="F562" s="234"/>
      <c r="G562" s="242"/>
      <c r="H562" s="257" t="str">
        <f t="shared" si="72"/>
        <v/>
      </c>
      <c r="I562" s="234"/>
      <c r="J562" s="234"/>
      <c r="K562" s="234"/>
      <c r="L562" s="234"/>
      <c r="M562" s="308">
        <f t="shared" si="73"/>
        <v>0</v>
      </c>
      <c r="N562" s="234"/>
      <c r="O562" s="234"/>
      <c r="P562" s="234"/>
      <c r="Q562" s="234"/>
      <c r="R562" s="234"/>
      <c r="S562" s="234"/>
      <c r="T562" s="234"/>
      <c r="U562" s="234"/>
      <c r="V562" s="234"/>
      <c r="W562" s="234"/>
      <c r="X562" s="234"/>
      <c r="Y562" s="234"/>
      <c r="Z562" s="234"/>
      <c r="AA562" s="234"/>
      <c r="AB562" s="234"/>
      <c r="AC562" s="234"/>
      <c r="AD562" s="234"/>
      <c r="AE562" s="234"/>
      <c r="AF562" s="234"/>
      <c r="AG562" s="234"/>
      <c r="AH562" s="234"/>
      <c r="AI562" s="234"/>
      <c r="AJ562" s="234"/>
      <c r="AK562" s="234"/>
      <c r="AL562" s="258" t="str">
        <f t="shared" si="75"/>
        <v>нет</v>
      </c>
      <c r="AM562" s="258" t="str">
        <f t="shared" si="77"/>
        <v>нет</v>
      </c>
      <c r="AN562" s="258">
        <f t="shared" si="74"/>
        <v>0</v>
      </c>
      <c r="AO562" s="258" t="e">
        <f t="shared" si="76"/>
        <v>#VALUE!</v>
      </c>
    </row>
    <row r="563" spans="1:41">
      <c r="A563" s="261" t="e">
        <f t="shared" si="78"/>
        <v>#VALUE!</v>
      </c>
      <c r="B563" s="241">
        <v>560</v>
      </c>
      <c r="C563" s="242"/>
      <c r="D563" s="256" t="str">
        <f t="shared" si="71"/>
        <v/>
      </c>
      <c r="E563" s="234"/>
      <c r="F563" s="234"/>
      <c r="G563" s="242"/>
      <c r="H563" s="257" t="str">
        <f t="shared" si="72"/>
        <v/>
      </c>
      <c r="I563" s="234"/>
      <c r="J563" s="234"/>
      <c r="K563" s="234"/>
      <c r="L563" s="234"/>
      <c r="M563" s="308">
        <f t="shared" si="73"/>
        <v>0</v>
      </c>
      <c r="N563" s="234"/>
      <c r="O563" s="234"/>
      <c r="P563" s="234"/>
      <c r="Q563" s="234"/>
      <c r="R563" s="234"/>
      <c r="S563" s="234"/>
      <c r="T563" s="234"/>
      <c r="U563" s="234"/>
      <c r="V563" s="234"/>
      <c r="W563" s="234"/>
      <c r="X563" s="234"/>
      <c r="Y563" s="234"/>
      <c r="Z563" s="234"/>
      <c r="AA563" s="234"/>
      <c r="AB563" s="234"/>
      <c r="AC563" s="234"/>
      <c r="AD563" s="234"/>
      <c r="AE563" s="234"/>
      <c r="AF563" s="234"/>
      <c r="AG563" s="234"/>
      <c r="AH563" s="234"/>
      <c r="AI563" s="234"/>
      <c r="AJ563" s="234"/>
      <c r="AK563" s="234"/>
      <c r="AL563" s="258" t="str">
        <f t="shared" si="75"/>
        <v>нет</v>
      </c>
      <c r="AM563" s="258" t="str">
        <f t="shared" si="77"/>
        <v>нет</v>
      </c>
      <c r="AN563" s="258">
        <f t="shared" si="74"/>
        <v>0</v>
      </c>
      <c r="AO563" s="258" t="e">
        <f t="shared" si="76"/>
        <v>#VALUE!</v>
      </c>
    </row>
    <row r="564" spans="1:41">
      <c r="A564" s="261" t="e">
        <f t="shared" si="78"/>
        <v>#VALUE!</v>
      </c>
      <c r="B564" s="241">
        <v>561</v>
      </c>
      <c r="C564" s="242"/>
      <c r="D564" s="256" t="str">
        <f t="shared" si="71"/>
        <v/>
      </c>
      <c r="E564" s="234"/>
      <c r="F564" s="234"/>
      <c r="G564" s="242"/>
      <c r="H564" s="257" t="str">
        <f t="shared" si="72"/>
        <v/>
      </c>
      <c r="I564" s="234"/>
      <c r="J564" s="234"/>
      <c r="K564" s="234"/>
      <c r="L564" s="234"/>
      <c r="M564" s="308">
        <f t="shared" si="73"/>
        <v>0</v>
      </c>
      <c r="N564" s="234"/>
      <c r="O564" s="234"/>
      <c r="P564" s="234"/>
      <c r="Q564" s="234"/>
      <c r="R564" s="234"/>
      <c r="S564" s="234"/>
      <c r="T564" s="234"/>
      <c r="U564" s="234"/>
      <c r="V564" s="234"/>
      <c r="W564" s="234"/>
      <c r="X564" s="234"/>
      <c r="Y564" s="234"/>
      <c r="Z564" s="234"/>
      <c r="AA564" s="234"/>
      <c r="AB564" s="234"/>
      <c r="AC564" s="234"/>
      <c r="AD564" s="234"/>
      <c r="AE564" s="234"/>
      <c r="AF564" s="234"/>
      <c r="AG564" s="234"/>
      <c r="AH564" s="234"/>
      <c r="AI564" s="234"/>
      <c r="AJ564" s="234"/>
      <c r="AK564" s="234"/>
      <c r="AL564" s="258" t="str">
        <f t="shared" si="75"/>
        <v>нет</v>
      </c>
      <c r="AM564" s="258" t="str">
        <f t="shared" si="77"/>
        <v>нет</v>
      </c>
      <c r="AN564" s="258">
        <f t="shared" si="74"/>
        <v>0</v>
      </c>
      <c r="AO564" s="258" t="e">
        <f t="shared" si="76"/>
        <v>#VALUE!</v>
      </c>
    </row>
    <row r="565" spans="1:41">
      <c r="A565" s="261" t="e">
        <f t="shared" si="78"/>
        <v>#VALUE!</v>
      </c>
      <c r="B565" s="241">
        <v>562</v>
      </c>
      <c r="C565" s="242"/>
      <c r="D565" s="256" t="str">
        <f t="shared" si="71"/>
        <v/>
      </c>
      <c r="E565" s="234"/>
      <c r="F565" s="234"/>
      <c r="G565" s="242"/>
      <c r="H565" s="257" t="str">
        <f t="shared" si="72"/>
        <v/>
      </c>
      <c r="I565" s="234"/>
      <c r="J565" s="234"/>
      <c r="K565" s="234"/>
      <c r="L565" s="234"/>
      <c r="M565" s="308">
        <f t="shared" si="73"/>
        <v>0</v>
      </c>
      <c r="N565" s="234"/>
      <c r="O565" s="234"/>
      <c r="P565" s="234"/>
      <c r="Q565" s="234"/>
      <c r="R565" s="234"/>
      <c r="S565" s="234"/>
      <c r="T565" s="234"/>
      <c r="U565" s="234"/>
      <c r="V565" s="234"/>
      <c r="W565" s="234"/>
      <c r="X565" s="234"/>
      <c r="Y565" s="234"/>
      <c r="Z565" s="234"/>
      <c r="AA565" s="234"/>
      <c r="AB565" s="234"/>
      <c r="AC565" s="234"/>
      <c r="AD565" s="234"/>
      <c r="AE565" s="234"/>
      <c r="AF565" s="234"/>
      <c r="AG565" s="234"/>
      <c r="AH565" s="234"/>
      <c r="AI565" s="234"/>
      <c r="AJ565" s="234"/>
      <c r="AK565" s="234"/>
      <c r="AL565" s="258" t="str">
        <f t="shared" si="75"/>
        <v>нет</v>
      </c>
      <c r="AM565" s="258" t="str">
        <f t="shared" si="77"/>
        <v>нет</v>
      </c>
      <c r="AN565" s="258">
        <f t="shared" si="74"/>
        <v>0</v>
      </c>
      <c r="AO565" s="258" t="e">
        <f t="shared" si="76"/>
        <v>#VALUE!</v>
      </c>
    </row>
    <row r="566" spans="1:41">
      <c r="A566" s="261" t="e">
        <f t="shared" si="78"/>
        <v>#VALUE!</v>
      </c>
      <c r="B566" s="241">
        <v>563</v>
      </c>
      <c r="C566" s="242"/>
      <c r="D566" s="256" t="str">
        <f t="shared" si="71"/>
        <v/>
      </c>
      <c r="E566" s="234"/>
      <c r="F566" s="234"/>
      <c r="G566" s="242"/>
      <c r="H566" s="257" t="str">
        <f t="shared" si="72"/>
        <v/>
      </c>
      <c r="I566" s="234"/>
      <c r="J566" s="234"/>
      <c r="K566" s="234"/>
      <c r="L566" s="234"/>
      <c r="M566" s="308">
        <f t="shared" si="73"/>
        <v>0</v>
      </c>
      <c r="N566" s="234"/>
      <c r="O566" s="234"/>
      <c r="P566" s="234"/>
      <c r="Q566" s="234"/>
      <c r="R566" s="234"/>
      <c r="S566" s="234"/>
      <c r="T566" s="234"/>
      <c r="U566" s="234"/>
      <c r="V566" s="234"/>
      <c r="W566" s="234"/>
      <c r="X566" s="234"/>
      <c r="Y566" s="234"/>
      <c r="Z566" s="234"/>
      <c r="AA566" s="234"/>
      <c r="AB566" s="234"/>
      <c r="AC566" s="234"/>
      <c r="AD566" s="234"/>
      <c r="AE566" s="234"/>
      <c r="AF566" s="234"/>
      <c r="AG566" s="234"/>
      <c r="AH566" s="234"/>
      <c r="AI566" s="234"/>
      <c r="AJ566" s="234"/>
      <c r="AK566" s="234"/>
      <c r="AL566" s="258" t="str">
        <f t="shared" si="75"/>
        <v>нет</v>
      </c>
      <c r="AM566" s="258" t="str">
        <f t="shared" si="77"/>
        <v>нет</v>
      </c>
      <c r="AN566" s="258">
        <f t="shared" si="74"/>
        <v>0</v>
      </c>
      <c r="AO566" s="258" t="e">
        <f t="shared" si="76"/>
        <v>#VALUE!</v>
      </c>
    </row>
    <row r="567" spans="1:41">
      <c r="A567" s="261" t="e">
        <f t="shared" si="78"/>
        <v>#VALUE!</v>
      </c>
      <c r="B567" s="241">
        <v>564</v>
      </c>
      <c r="C567" s="242"/>
      <c r="D567" s="256" t="str">
        <f t="shared" si="71"/>
        <v/>
      </c>
      <c r="E567" s="234"/>
      <c r="F567" s="234"/>
      <c r="G567" s="242"/>
      <c r="H567" s="257" t="str">
        <f t="shared" si="72"/>
        <v/>
      </c>
      <c r="I567" s="234"/>
      <c r="J567" s="234"/>
      <c r="K567" s="234"/>
      <c r="L567" s="234"/>
      <c r="M567" s="308">
        <f t="shared" si="73"/>
        <v>0</v>
      </c>
      <c r="N567" s="234"/>
      <c r="O567" s="234"/>
      <c r="P567" s="234"/>
      <c r="Q567" s="234"/>
      <c r="R567" s="234"/>
      <c r="S567" s="234"/>
      <c r="T567" s="234"/>
      <c r="U567" s="234"/>
      <c r="V567" s="234"/>
      <c r="W567" s="234"/>
      <c r="X567" s="234"/>
      <c r="Y567" s="234"/>
      <c r="Z567" s="234"/>
      <c r="AA567" s="234"/>
      <c r="AB567" s="234"/>
      <c r="AC567" s="234"/>
      <c r="AD567" s="234"/>
      <c r="AE567" s="234"/>
      <c r="AF567" s="234"/>
      <c r="AG567" s="234"/>
      <c r="AH567" s="234"/>
      <c r="AI567" s="234"/>
      <c r="AJ567" s="234"/>
      <c r="AK567" s="234"/>
      <c r="AL567" s="258" t="str">
        <f t="shared" si="75"/>
        <v>нет</v>
      </c>
      <c r="AM567" s="258" t="str">
        <f t="shared" si="77"/>
        <v>нет</v>
      </c>
      <c r="AN567" s="258">
        <f t="shared" si="74"/>
        <v>0</v>
      </c>
      <c r="AO567" s="258" t="e">
        <f t="shared" si="76"/>
        <v>#VALUE!</v>
      </c>
    </row>
    <row r="568" spans="1:41">
      <c r="A568" s="261" t="e">
        <f t="shared" si="78"/>
        <v>#VALUE!</v>
      </c>
      <c r="B568" s="241">
        <v>565</v>
      </c>
      <c r="C568" s="242"/>
      <c r="D568" s="256" t="str">
        <f t="shared" si="71"/>
        <v/>
      </c>
      <c r="E568" s="234"/>
      <c r="F568" s="234"/>
      <c r="G568" s="242"/>
      <c r="H568" s="257" t="str">
        <f t="shared" si="72"/>
        <v/>
      </c>
      <c r="I568" s="234"/>
      <c r="J568" s="234"/>
      <c r="K568" s="234"/>
      <c r="L568" s="234"/>
      <c r="M568" s="308">
        <f t="shared" si="73"/>
        <v>0</v>
      </c>
      <c r="N568" s="234"/>
      <c r="O568" s="234"/>
      <c r="P568" s="234"/>
      <c r="Q568" s="234"/>
      <c r="R568" s="234"/>
      <c r="S568" s="234"/>
      <c r="T568" s="234"/>
      <c r="U568" s="234"/>
      <c r="V568" s="234"/>
      <c r="W568" s="234"/>
      <c r="X568" s="234"/>
      <c r="Y568" s="234"/>
      <c r="Z568" s="234"/>
      <c r="AA568" s="234"/>
      <c r="AB568" s="234"/>
      <c r="AC568" s="234"/>
      <c r="AD568" s="234"/>
      <c r="AE568" s="234"/>
      <c r="AF568" s="234"/>
      <c r="AG568" s="234"/>
      <c r="AH568" s="234"/>
      <c r="AI568" s="234"/>
      <c r="AJ568" s="234"/>
      <c r="AK568" s="234"/>
      <c r="AL568" s="258" t="str">
        <f t="shared" si="75"/>
        <v>нет</v>
      </c>
      <c r="AM568" s="258" t="str">
        <f t="shared" si="77"/>
        <v>нет</v>
      </c>
      <c r="AN568" s="258">
        <f t="shared" si="74"/>
        <v>0</v>
      </c>
      <c r="AO568" s="258" t="e">
        <f t="shared" si="76"/>
        <v>#VALUE!</v>
      </c>
    </row>
    <row r="569" spans="1:41">
      <c r="A569" s="261" t="e">
        <f t="shared" si="78"/>
        <v>#VALUE!</v>
      </c>
      <c r="B569" s="241">
        <v>566</v>
      </c>
      <c r="C569" s="242"/>
      <c r="D569" s="256" t="str">
        <f t="shared" si="71"/>
        <v/>
      </c>
      <c r="E569" s="234"/>
      <c r="F569" s="234"/>
      <c r="G569" s="242"/>
      <c r="H569" s="257" t="str">
        <f t="shared" si="72"/>
        <v/>
      </c>
      <c r="I569" s="234"/>
      <c r="J569" s="234"/>
      <c r="K569" s="234"/>
      <c r="L569" s="234"/>
      <c r="M569" s="308">
        <f t="shared" si="73"/>
        <v>0</v>
      </c>
      <c r="N569" s="234"/>
      <c r="O569" s="234"/>
      <c r="P569" s="234"/>
      <c r="Q569" s="234"/>
      <c r="R569" s="234"/>
      <c r="S569" s="234"/>
      <c r="T569" s="234"/>
      <c r="U569" s="234"/>
      <c r="V569" s="234"/>
      <c r="W569" s="234"/>
      <c r="X569" s="234"/>
      <c r="Y569" s="234"/>
      <c r="Z569" s="234"/>
      <c r="AA569" s="234"/>
      <c r="AB569" s="234"/>
      <c r="AC569" s="234"/>
      <c r="AD569" s="234"/>
      <c r="AE569" s="234"/>
      <c r="AF569" s="234"/>
      <c r="AG569" s="234"/>
      <c r="AH569" s="234"/>
      <c r="AI569" s="234"/>
      <c r="AJ569" s="234"/>
      <c r="AK569" s="234"/>
      <c r="AL569" s="258" t="str">
        <f t="shared" si="75"/>
        <v>нет</v>
      </c>
      <c r="AM569" s="258" t="str">
        <f t="shared" si="77"/>
        <v>нет</v>
      </c>
      <c r="AN569" s="258">
        <f t="shared" si="74"/>
        <v>0</v>
      </c>
      <c r="AO569" s="258" t="e">
        <f t="shared" si="76"/>
        <v>#VALUE!</v>
      </c>
    </row>
    <row r="570" spans="1:41">
      <c r="A570" s="261" t="e">
        <f t="shared" si="78"/>
        <v>#VALUE!</v>
      </c>
      <c r="B570" s="241">
        <v>567</v>
      </c>
      <c r="C570" s="242"/>
      <c r="D570" s="256" t="str">
        <f t="shared" si="71"/>
        <v/>
      </c>
      <c r="E570" s="234"/>
      <c r="F570" s="234"/>
      <c r="G570" s="242"/>
      <c r="H570" s="257" t="str">
        <f t="shared" si="72"/>
        <v/>
      </c>
      <c r="I570" s="234"/>
      <c r="J570" s="234"/>
      <c r="K570" s="234"/>
      <c r="L570" s="234"/>
      <c r="M570" s="308">
        <f t="shared" si="73"/>
        <v>0</v>
      </c>
      <c r="N570" s="234"/>
      <c r="O570" s="234"/>
      <c r="P570" s="234"/>
      <c r="Q570" s="234"/>
      <c r="R570" s="234"/>
      <c r="S570" s="234"/>
      <c r="T570" s="234"/>
      <c r="U570" s="234"/>
      <c r="V570" s="234"/>
      <c r="W570" s="234"/>
      <c r="X570" s="234"/>
      <c r="Y570" s="234"/>
      <c r="Z570" s="234"/>
      <c r="AA570" s="234"/>
      <c r="AB570" s="234"/>
      <c r="AC570" s="234"/>
      <c r="AD570" s="234"/>
      <c r="AE570" s="234"/>
      <c r="AF570" s="234"/>
      <c r="AG570" s="234"/>
      <c r="AH570" s="234"/>
      <c r="AI570" s="234"/>
      <c r="AJ570" s="234"/>
      <c r="AK570" s="234"/>
      <c r="AL570" s="258" t="str">
        <f t="shared" si="75"/>
        <v>нет</v>
      </c>
      <c r="AM570" s="258" t="str">
        <f t="shared" si="77"/>
        <v>нет</v>
      </c>
      <c r="AN570" s="258">
        <f t="shared" si="74"/>
        <v>0</v>
      </c>
      <c r="AO570" s="258" t="e">
        <f t="shared" si="76"/>
        <v>#VALUE!</v>
      </c>
    </row>
    <row r="571" spans="1:41">
      <c r="A571" s="261" t="e">
        <f t="shared" si="78"/>
        <v>#VALUE!</v>
      </c>
      <c r="B571" s="241">
        <v>568</v>
      </c>
      <c r="C571" s="242"/>
      <c r="D571" s="256" t="str">
        <f t="shared" si="71"/>
        <v/>
      </c>
      <c r="E571" s="234"/>
      <c r="F571" s="234"/>
      <c r="G571" s="242"/>
      <c r="H571" s="257" t="str">
        <f t="shared" si="72"/>
        <v/>
      </c>
      <c r="I571" s="234"/>
      <c r="J571" s="234"/>
      <c r="K571" s="234"/>
      <c r="L571" s="234"/>
      <c r="M571" s="308">
        <f t="shared" si="73"/>
        <v>0</v>
      </c>
      <c r="N571" s="234"/>
      <c r="O571" s="234"/>
      <c r="P571" s="234"/>
      <c r="Q571" s="234"/>
      <c r="R571" s="234"/>
      <c r="S571" s="234"/>
      <c r="T571" s="234"/>
      <c r="U571" s="234"/>
      <c r="V571" s="234"/>
      <c r="W571" s="234"/>
      <c r="X571" s="234"/>
      <c r="Y571" s="234"/>
      <c r="Z571" s="234"/>
      <c r="AA571" s="234"/>
      <c r="AB571" s="234"/>
      <c r="AC571" s="234"/>
      <c r="AD571" s="234"/>
      <c r="AE571" s="234"/>
      <c r="AF571" s="234"/>
      <c r="AG571" s="234"/>
      <c r="AH571" s="234"/>
      <c r="AI571" s="234"/>
      <c r="AJ571" s="234"/>
      <c r="AK571" s="234"/>
      <c r="AL571" s="258" t="str">
        <f t="shared" si="75"/>
        <v>нет</v>
      </c>
      <c r="AM571" s="258" t="str">
        <f t="shared" si="77"/>
        <v>нет</v>
      </c>
      <c r="AN571" s="258">
        <f t="shared" si="74"/>
        <v>0</v>
      </c>
      <c r="AO571" s="258" t="e">
        <f t="shared" si="76"/>
        <v>#VALUE!</v>
      </c>
    </row>
    <row r="572" spans="1:41">
      <c r="A572" s="261" t="e">
        <f t="shared" si="78"/>
        <v>#VALUE!</v>
      </c>
      <c r="B572" s="241">
        <v>569</v>
      </c>
      <c r="C572" s="242"/>
      <c r="D572" s="256" t="str">
        <f t="shared" si="71"/>
        <v/>
      </c>
      <c r="E572" s="234"/>
      <c r="F572" s="234"/>
      <c r="G572" s="242"/>
      <c r="H572" s="257" t="str">
        <f t="shared" si="72"/>
        <v/>
      </c>
      <c r="I572" s="234"/>
      <c r="J572" s="234"/>
      <c r="K572" s="234"/>
      <c r="L572" s="234"/>
      <c r="M572" s="308">
        <f t="shared" si="73"/>
        <v>0</v>
      </c>
      <c r="N572" s="234"/>
      <c r="O572" s="234"/>
      <c r="P572" s="234"/>
      <c r="Q572" s="234"/>
      <c r="R572" s="234"/>
      <c r="S572" s="234"/>
      <c r="T572" s="234"/>
      <c r="U572" s="234"/>
      <c r="V572" s="234"/>
      <c r="W572" s="234"/>
      <c r="X572" s="234"/>
      <c r="Y572" s="234"/>
      <c r="Z572" s="234"/>
      <c r="AA572" s="234"/>
      <c r="AB572" s="234"/>
      <c r="AC572" s="234"/>
      <c r="AD572" s="234"/>
      <c r="AE572" s="234"/>
      <c r="AF572" s="234"/>
      <c r="AG572" s="234"/>
      <c r="AH572" s="234"/>
      <c r="AI572" s="234"/>
      <c r="AJ572" s="234"/>
      <c r="AK572" s="234"/>
      <c r="AL572" s="258" t="str">
        <f t="shared" si="75"/>
        <v>нет</v>
      </c>
      <c r="AM572" s="258" t="str">
        <f t="shared" si="77"/>
        <v>нет</v>
      </c>
      <c r="AN572" s="258">
        <f t="shared" si="74"/>
        <v>0</v>
      </c>
      <c r="AO572" s="258" t="e">
        <f t="shared" si="76"/>
        <v>#VALUE!</v>
      </c>
    </row>
    <row r="573" spans="1:41">
      <c r="A573" s="261" t="e">
        <f t="shared" si="78"/>
        <v>#VALUE!</v>
      </c>
      <c r="B573" s="241">
        <v>570</v>
      </c>
      <c r="C573" s="242"/>
      <c r="D573" s="256" t="str">
        <f t="shared" si="71"/>
        <v/>
      </c>
      <c r="E573" s="234"/>
      <c r="F573" s="234"/>
      <c r="G573" s="242"/>
      <c r="H573" s="257" t="str">
        <f t="shared" si="72"/>
        <v/>
      </c>
      <c r="I573" s="234"/>
      <c r="J573" s="234"/>
      <c r="K573" s="234"/>
      <c r="L573" s="234"/>
      <c r="M573" s="308">
        <f t="shared" si="73"/>
        <v>0</v>
      </c>
      <c r="N573" s="234"/>
      <c r="O573" s="234"/>
      <c r="P573" s="234"/>
      <c r="Q573" s="234"/>
      <c r="R573" s="234"/>
      <c r="S573" s="234"/>
      <c r="T573" s="234"/>
      <c r="U573" s="234"/>
      <c r="V573" s="234"/>
      <c r="W573" s="234"/>
      <c r="X573" s="234"/>
      <c r="Y573" s="234"/>
      <c r="Z573" s="234"/>
      <c r="AA573" s="234"/>
      <c r="AB573" s="234"/>
      <c r="AC573" s="234"/>
      <c r="AD573" s="234"/>
      <c r="AE573" s="234"/>
      <c r="AF573" s="234"/>
      <c r="AG573" s="234"/>
      <c r="AH573" s="234"/>
      <c r="AI573" s="234"/>
      <c r="AJ573" s="234"/>
      <c r="AK573" s="234"/>
      <c r="AL573" s="258" t="str">
        <f t="shared" si="75"/>
        <v>нет</v>
      </c>
      <c r="AM573" s="258" t="str">
        <f t="shared" si="77"/>
        <v>нет</v>
      </c>
      <c r="AN573" s="258">
        <f t="shared" si="74"/>
        <v>0</v>
      </c>
      <c r="AO573" s="258" t="e">
        <f t="shared" si="76"/>
        <v>#VALUE!</v>
      </c>
    </row>
    <row r="574" spans="1:41">
      <c r="A574" s="261" t="e">
        <f t="shared" si="78"/>
        <v>#VALUE!</v>
      </c>
      <c r="B574" s="241">
        <v>571</v>
      </c>
      <c r="C574" s="242"/>
      <c r="D574" s="256" t="str">
        <f t="shared" si="71"/>
        <v/>
      </c>
      <c r="E574" s="234"/>
      <c r="F574" s="234"/>
      <c r="G574" s="242"/>
      <c r="H574" s="257" t="str">
        <f t="shared" si="72"/>
        <v/>
      </c>
      <c r="I574" s="234"/>
      <c r="J574" s="234"/>
      <c r="K574" s="234"/>
      <c r="L574" s="234"/>
      <c r="M574" s="308">
        <f t="shared" si="73"/>
        <v>0</v>
      </c>
      <c r="N574" s="234"/>
      <c r="O574" s="234"/>
      <c r="P574" s="234"/>
      <c r="Q574" s="234"/>
      <c r="R574" s="234"/>
      <c r="S574" s="234"/>
      <c r="T574" s="234"/>
      <c r="U574" s="234"/>
      <c r="V574" s="234"/>
      <c r="W574" s="234"/>
      <c r="X574" s="234"/>
      <c r="Y574" s="234"/>
      <c r="Z574" s="234"/>
      <c r="AA574" s="234"/>
      <c r="AB574" s="234"/>
      <c r="AC574" s="234"/>
      <c r="AD574" s="234"/>
      <c r="AE574" s="234"/>
      <c r="AF574" s="234"/>
      <c r="AG574" s="234"/>
      <c r="AH574" s="234"/>
      <c r="AI574" s="234"/>
      <c r="AJ574" s="234"/>
      <c r="AK574" s="234"/>
      <c r="AL574" s="258" t="str">
        <f t="shared" si="75"/>
        <v>нет</v>
      </c>
      <c r="AM574" s="258" t="str">
        <f t="shared" si="77"/>
        <v>нет</v>
      </c>
      <c r="AN574" s="258">
        <f t="shared" si="74"/>
        <v>0</v>
      </c>
      <c r="AO574" s="258" t="e">
        <f t="shared" si="76"/>
        <v>#VALUE!</v>
      </c>
    </row>
    <row r="575" spans="1:41">
      <c r="A575" s="261" t="e">
        <f t="shared" si="78"/>
        <v>#VALUE!</v>
      </c>
      <c r="B575" s="241">
        <v>572</v>
      </c>
      <c r="C575" s="242"/>
      <c r="D575" s="256" t="str">
        <f t="shared" ref="D575:D638" si="79">IFERROR(VLOOKUP(C575,msu,2,0),"")</f>
        <v/>
      </c>
      <c r="E575" s="234"/>
      <c r="F575" s="234"/>
      <c r="G575" s="242"/>
      <c r="H575" s="257" t="str">
        <f t="shared" ref="H575:H638" si="80">IFERROR(VLOOKUP(G575,oo,2,0),"")</f>
        <v/>
      </c>
      <c r="I575" s="234"/>
      <c r="J575" s="234"/>
      <c r="K575" s="234"/>
      <c r="L575" s="234"/>
      <c r="M575" s="308">
        <f t="shared" ref="M575:M638" si="81">COUNTA(N575:AK575)</f>
        <v>0</v>
      </c>
      <c r="N575" s="234"/>
      <c r="O575" s="234"/>
      <c r="P575" s="234"/>
      <c r="Q575" s="234"/>
      <c r="R575" s="234"/>
      <c r="S575" s="234"/>
      <c r="T575" s="234"/>
      <c r="U575" s="234"/>
      <c r="V575" s="234"/>
      <c r="W575" s="234"/>
      <c r="X575" s="234"/>
      <c r="Y575" s="234"/>
      <c r="Z575" s="234"/>
      <c r="AA575" s="234"/>
      <c r="AB575" s="234"/>
      <c r="AC575" s="234"/>
      <c r="AD575" s="234"/>
      <c r="AE575" s="234"/>
      <c r="AF575" s="234"/>
      <c r="AG575" s="234"/>
      <c r="AH575" s="234"/>
      <c r="AI575" s="234"/>
      <c r="AJ575" s="234"/>
      <c r="AK575" s="234"/>
      <c r="AL575" s="258" t="str">
        <f t="shared" si="75"/>
        <v>нет</v>
      </c>
      <c r="AM575" s="258" t="str">
        <f t="shared" si="77"/>
        <v>нет</v>
      </c>
      <c r="AN575" s="258">
        <f t="shared" ref="AN575:AN638" si="82">COUNTIF(N575:AK575,"призер")+COUNTIF(N575:AK575,"победитель")</f>
        <v>0</v>
      </c>
      <c r="AO575" s="258" t="e">
        <f t="shared" si="76"/>
        <v>#VALUE!</v>
      </c>
    </row>
    <row r="576" spans="1:41">
      <c r="A576" s="261" t="e">
        <f t="shared" si="78"/>
        <v>#VALUE!</v>
      </c>
      <c r="B576" s="241">
        <v>573</v>
      </c>
      <c r="C576" s="242"/>
      <c r="D576" s="256" t="str">
        <f t="shared" si="79"/>
        <v/>
      </c>
      <c r="E576" s="234"/>
      <c r="F576" s="234"/>
      <c r="G576" s="242"/>
      <c r="H576" s="257" t="str">
        <f t="shared" si="80"/>
        <v/>
      </c>
      <c r="I576" s="234"/>
      <c r="J576" s="234"/>
      <c r="K576" s="234"/>
      <c r="L576" s="234"/>
      <c r="M576" s="308">
        <f t="shared" si="81"/>
        <v>0</v>
      </c>
      <c r="N576" s="234"/>
      <c r="O576" s="234"/>
      <c r="P576" s="234"/>
      <c r="Q576" s="234"/>
      <c r="R576" s="234"/>
      <c r="S576" s="234"/>
      <c r="T576" s="234"/>
      <c r="U576" s="234"/>
      <c r="V576" s="234"/>
      <c r="W576" s="234"/>
      <c r="X576" s="234"/>
      <c r="Y576" s="234"/>
      <c r="Z576" s="234"/>
      <c r="AA576" s="234"/>
      <c r="AB576" s="234"/>
      <c r="AC576" s="234"/>
      <c r="AD576" s="234"/>
      <c r="AE576" s="234"/>
      <c r="AF576" s="234"/>
      <c r="AG576" s="234"/>
      <c r="AH576" s="234"/>
      <c r="AI576" s="234"/>
      <c r="AJ576" s="234"/>
      <c r="AK576" s="234"/>
      <c r="AL576" s="258" t="str">
        <f t="shared" si="75"/>
        <v>нет</v>
      </c>
      <c r="AM576" s="258" t="str">
        <f t="shared" si="77"/>
        <v>нет</v>
      </c>
      <c r="AN576" s="258">
        <f t="shared" si="82"/>
        <v>0</v>
      </c>
      <c r="AO576" s="258" t="e">
        <f t="shared" si="76"/>
        <v>#VALUE!</v>
      </c>
    </row>
    <row r="577" spans="1:41">
      <c r="A577" s="261" t="e">
        <f t="shared" si="78"/>
        <v>#VALUE!</v>
      </c>
      <c r="B577" s="241">
        <v>574</v>
      </c>
      <c r="C577" s="242"/>
      <c r="D577" s="256" t="str">
        <f t="shared" si="79"/>
        <v/>
      </c>
      <c r="E577" s="234"/>
      <c r="F577" s="234"/>
      <c r="G577" s="242"/>
      <c r="H577" s="257" t="str">
        <f t="shared" si="80"/>
        <v/>
      </c>
      <c r="I577" s="234"/>
      <c r="J577" s="234"/>
      <c r="K577" s="234"/>
      <c r="L577" s="234"/>
      <c r="M577" s="308">
        <f t="shared" si="81"/>
        <v>0</v>
      </c>
      <c r="N577" s="234"/>
      <c r="O577" s="234"/>
      <c r="P577" s="234"/>
      <c r="Q577" s="234"/>
      <c r="R577" s="234"/>
      <c r="S577" s="234"/>
      <c r="T577" s="234"/>
      <c r="U577" s="234"/>
      <c r="V577" s="234"/>
      <c r="W577" s="234"/>
      <c r="X577" s="234"/>
      <c r="Y577" s="234"/>
      <c r="Z577" s="234"/>
      <c r="AA577" s="234"/>
      <c r="AB577" s="234"/>
      <c r="AC577" s="234"/>
      <c r="AD577" s="234"/>
      <c r="AE577" s="234"/>
      <c r="AF577" s="234"/>
      <c r="AG577" s="234"/>
      <c r="AH577" s="234"/>
      <c r="AI577" s="234"/>
      <c r="AJ577" s="234"/>
      <c r="AK577" s="234"/>
      <c r="AL577" s="258" t="str">
        <f t="shared" si="75"/>
        <v>нет</v>
      </c>
      <c r="AM577" s="258" t="str">
        <f t="shared" si="77"/>
        <v>нет</v>
      </c>
      <c r="AN577" s="258">
        <f t="shared" si="82"/>
        <v>0</v>
      </c>
      <c r="AO577" s="258" t="e">
        <f t="shared" si="76"/>
        <v>#VALUE!</v>
      </c>
    </row>
    <row r="578" spans="1:41">
      <c r="A578" s="261" t="e">
        <f t="shared" si="78"/>
        <v>#VALUE!</v>
      </c>
      <c r="B578" s="241">
        <v>575</v>
      </c>
      <c r="C578" s="242"/>
      <c r="D578" s="256" t="str">
        <f t="shared" si="79"/>
        <v/>
      </c>
      <c r="E578" s="234"/>
      <c r="F578" s="234"/>
      <c r="G578" s="242"/>
      <c r="H578" s="257" t="str">
        <f t="shared" si="80"/>
        <v/>
      </c>
      <c r="I578" s="234"/>
      <c r="J578" s="234"/>
      <c r="K578" s="234"/>
      <c r="L578" s="234"/>
      <c r="M578" s="308">
        <f t="shared" si="81"/>
        <v>0</v>
      </c>
      <c r="N578" s="234"/>
      <c r="O578" s="234"/>
      <c r="P578" s="234"/>
      <c r="Q578" s="234"/>
      <c r="R578" s="234"/>
      <c r="S578" s="234"/>
      <c r="T578" s="234"/>
      <c r="U578" s="234"/>
      <c r="V578" s="234"/>
      <c r="W578" s="234"/>
      <c r="X578" s="234"/>
      <c r="Y578" s="234"/>
      <c r="Z578" s="234"/>
      <c r="AA578" s="234"/>
      <c r="AB578" s="234"/>
      <c r="AC578" s="234"/>
      <c r="AD578" s="234"/>
      <c r="AE578" s="234"/>
      <c r="AF578" s="234"/>
      <c r="AG578" s="234"/>
      <c r="AH578" s="234"/>
      <c r="AI578" s="234"/>
      <c r="AJ578" s="234"/>
      <c r="AK578" s="234"/>
      <c r="AL578" s="258" t="str">
        <f t="shared" si="75"/>
        <v>нет</v>
      </c>
      <c r="AM578" s="258" t="str">
        <f t="shared" si="77"/>
        <v>нет</v>
      </c>
      <c r="AN578" s="258">
        <f t="shared" si="82"/>
        <v>0</v>
      </c>
      <c r="AO578" s="258" t="e">
        <f t="shared" si="76"/>
        <v>#VALUE!</v>
      </c>
    </row>
    <row r="579" spans="1:41">
      <c r="A579" s="261" t="e">
        <f t="shared" si="78"/>
        <v>#VALUE!</v>
      </c>
      <c r="B579" s="241">
        <v>576</v>
      </c>
      <c r="C579" s="242"/>
      <c r="D579" s="256" t="str">
        <f t="shared" si="79"/>
        <v/>
      </c>
      <c r="E579" s="234"/>
      <c r="F579" s="234"/>
      <c r="G579" s="242"/>
      <c r="H579" s="257" t="str">
        <f t="shared" si="80"/>
        <v/>
      </c>
      <c r="I579" s="234"/>
      <c r="J579" s="234"/>
      <c r="K579" s="234"/>
      <c r="L579" s="234"/>
      <c r="M579" s="308">
        <f t="shared" si="81"/>
        <v>0</v>
      </c>
      <c r="N579" s="234"/>
      <c r="O579" s="234"/>
      <c r="P579" s="234"/>
      <c r="Q579" s="234"/>
      <c r="R579" s="234"/>
      <c r="S579" s="234"/>
      <c r="T579" s="234"/>
      <c r="U579" s="234"/>
      <c r="V579" s="234"/>
      <c r="W579" s="234"/>
      <c r="X579" s="234"/>
      <c r="Y579" s="234"/>
      <c r="Z579" s="234"/>
      <c r="AA579" s="234"/>
      <c r="AB579" s="234"/>
      <c r="AC579" s="234"/>
      <c r="AD579" s="234"/>
      <c r="AE579" s="234"/>
      <c r="AF579" s="234"/>
      <c r="AG579" s="234"/>
      <c r="AH579" s="234"/>
      <c r="AI579" s="234"/>
      <c r="AJ579" s="234"/>
      <c r="AK579" s="234"/>
      <c r="AL579" s="258" t="str">
        <f t="shared" si="75"/>
        <v>нет</v>
      </c>
      <c r="AM579" s="258" t="str">
        <f t="shared" si="77"/>
        <v>нет</v>
      </c>
      <c r="AN579" s="258">
        <f t="shared" si="82"/>
        <v>0</v>
      </c>
      <c r="AO579" s="258" t="e">
        <f t="shared" si="76"/>
        <v>#VALUE!</v>
      </c>
    </row>
    <row r="580" spans="1:41">
      <c r="A580" s="261" t="e">
        <f t="shared" si="78"/>
        <v>#VALUE!</v>
      </c>
      <c r="B580" s="241">
        <v>577</v>
      </c>
      <c r="C580" s="242"/>
      <c r="D580" s="256" t="str">
        <f t="shared" si="79"/>
        <v/>
      </c>
      <c r="E580" s="234"/>
      <c r="F580" s="234"/>
      <c r="G580" s="242"/>
      <c r="H580" s="257" t="str">
        <f t="shared" si="80"/>
        <v/>
      </c>
      <c r="I580" s="234"/>
      <c r="J580" s="234"/>
      <c r="K580" s="234"/>
      <c r="L580" s="234"/>
      <c r="M580" s="308">
        <f t="shared" si="81"/>
        <v>0</v>
      </c>
      <c r="N580" s="234"/>
      <c r="O580" s="234"/>
      <c r="P580" s="234"/>
      <c r="Q580" s="234"/>
      <c r="R580" s="234"/>
      <c r="S580" s="234"/>
      <c r="T580" s="234"/>
      <c r="U580" s="234"/>
      <c r="V580" s="234"/>
      <c r="W580" s="234"/>
      <c r="X580" s="234"/>
      <c r="Y580" s="234"/>
      <c r="Z580" s="234"/>
      <c r="AA580" s="234"/>
      <c r="AB580" s="234"/>
      <c r="AC580" s="234"/>
      <c r="AD580" s="234"/>
      <c r="AE580" s="234"/>
      <c r="AF580" s="234"/>
      <c r="AG580" s="234"/>
      <c r="AH580" s="234"/>
      <c r="AI580" s="234"/>
      <c r="AJ580" s="234"/>
      <c r="AK580" s="234"/>
      <c r="AL580" s="258" t="str">
        <f t="shared" si="75"/>
        <v>нет</v>
      </c>
      <c r="AM580" s="258" t="str">
        <f t="shared" si="77"/>
        <v>нет</v>
      </c>
      <c r="AN580" s="258">
        <f t="shared" si="82"/>
        <v>0</v>
      </c>
      <c r="AO580" s="258" t="e">
        <f t="shared" si="76"/>
        <v>#VALUE!</v>
      </c>
    </row>
    <row r="581" spans="1:41">
      <c r="A581" s="261" t="e">
        <f t="shared" si="78"/>
        <v>#VALUE!</v>
      </c>
      <c r="B581" s="241">
        <v>578</v>
      </c>
      <c r="C581" s="242"/>
      <c r="D581" s="256" t="str">
        <f t="shared" si="79"/>
        <v/>
      </c>
      <c r="E581" s="234"/>
      <c r="F581" s="234"/>
      <c r="G581" s="242"/>
      <c r="H581" s="257" t="str">
        <f t="shared" si="80"/>
        <v/>
      </c>
      <c r="I581" s="234"/>
      <c r="J581" s="234"/>
      <c r="K581" s="234"/>
      <c r="L581" s="234"/>
      <c r="M581" s="308">
        <f t="shared" si="81"/>
        <v>0</v>
      </c>
      <c r="N581" s="234"/>
      <c r="O581" s="234"/>
      <c r="P581" s="234"/>
      <c r="Q581" s="234"/>
      <c r="R581" s="234"/>
      <c r="S581" s="234"/>
      <c r="T581" s="234"/>
      <c r="U581" s="234"/>
      <c r="V581" s="234"/>
      <c r="W581" s="234"/>
      <c r="X581" s="234"/>
      <c r="Y581" s="234"/>
      <c r="Z581" s="234"/>
      <c r="AA581" s="234"/>
      <c r="AB581" s="234"/>
      <c r="AC581" s="234"/>
      <c r="AD581" s="234"/>
      <c r="AE581" s="234"/>
      <c r="AF581" s="234"/>
      <c r="AG581" s="234"/>
      <c r="AH581" s="234"/>
      <c r="AI581" s="234"/>
      <c r="AJ581" s="234"/>
      <c r="AK581" s="234"/>
      <c r="AL581" s="258" t="str">
        <f t="shared" ref="AL581:AL644" si="83">IF($I581&lt;5,"нет",IF($I581&gt;9,"нет","да"))</f>
        <v>нет</v>
      </c>
      <c r="AM581" s="258" t="str">
        <f t="shared" si="77"/>
        <v>нет</v>
      </c>
      <c r="AN581" s="258">
        <f t="shared" si="82"/>
        <v>0</v>
      </c>
      <c r="AO581" s="258" t="e">
        <f t="shared" ref="AO581:AO644" si="84">IF(LEN(G581)=5,LEFT(G581,1)+100,LEFT(G581,2)+100)</f>
        <v>#VALUE!</v>
      </c>
    </row>
    <row r="582" spans="1:41">
      <c r="A582" s="261" t="e">
        <f t="shared" si="78"/>
        <v>#VALUE!</v>
      </c>
      <c r="B582" s="241">
        <v>579</v>
      </c>
      <c r="C582" s="242"/>
      <c r="D582" s="256" t="str">
        <f t="shared" si="79"/>
        <v/>
      </c>
      <c r="E582" s="234"/>
      <c r="F582" s="234"/>
      <c r="G582" s="242"/>
      <c r="H582" s="257" t="str">
        <f t="shared" si="80"/>
        <v/>
      </c>
      <c r="I582" s="234"/>
      <c r="J582" s="234"/>
      <c r="K582" s="234"/>
      <c r="L582" s="234"/>
      <c r="M582" s="308">
        <f t="shared" si="81"/>
        <v>0</v>
      </c>
      <c r="N582" s="234"/>
      <c r="O582" s="234"/>
      <c r="P582" s="234"/>
      <c r="Q582" s="234"/>
      <c r="R582" s="234"/>
      <c r="S582" s="234"/>
      <c r="T582" s="234"/>
      <c r="U582" s="234"/>
      <c r="V582" s="234"/>
      <c r="W582" s="234"/>
      <c r="X582" s="234"/>
      <c r="Y582" s="234"/>
      <c r="Z582" s="234"/>
      <c r="AA582" s="234"/>
      <c r="AB582" s="234"/>
      <c r="AC582" s="234"/>
      <c r="AD582" s="234"/>
      <c r="AE582" s="234"/>
      <c r="AF582" s="234"/>
      <c r="AG582" s="234"/>
      <c r="AH582" s="234"/>
      <c r="AI582" s="234"/>
      <c r="AJ582" s="234"/>
      <c r="AK582" s="234"/>
      <c r="AL582" s="258" t="str">
        <f t="shared" si="83"/>
        <v>нет</v>
      </c>
      <c r="AM582" s="258" t="str">
        <f t="shared" ref="AM582:AM645" si="85">IF($I582&lt;=9,"нет","да")</f>
        <v>нет</v>
      </c>
      <c r="AN582" s="258">
        <f t="shared" si="82"/>
        <v>0</v>
      </c>
      <c r="AO582" s="258" t="e">
        <f t="shared" si="84"/>
        <v>#VALUE!</v>
      </c>
    </row>
    <row r="583" spans="1:41">
      <c r="A583" s="261" t="e">
        <f t="shared" si="78"/>
        <v>#VALUE!</v>
      </c>
      <c r="B583" s="241">
        <v>580</v>
      </c>
      <c r="C583" s="242"/>
      <c r="D583" s="256" t="str">
        <f t="shared" si="79"/>
        <v/>
      </c>
      <c r="E583" s="234"/>
      <c r="F583" s="234"/>
      <c r="G583" s="242"/>
      <c r="H583" s="257" t="str">
        <f t="shared" si="80"/>
        <v/>
      </c>
      <c r="I583" s="234"/>
      <c r="J583" s="234"/>
      <c r="K583" s="234"/>
      <c r="L583" s="234"/>
      <c r="M583" s="308">
        <f t="shared" si="81"/>
        <v>0</v>
      </c>
      <c r="N583" s="234"/>
      <c r="O583" s="234"/>
      <c r="P583" s="234"/>
      <c r="Q583" s="234"/>
      <c r="R583" s="234"/>
      <c r="S583" s="234"/>
      <c r="T583" s="234"/>
      <c r="U583" s="234"/>
      <c r="V583" s="234"/>
      <c r="W583" s="234"/>
      <c r="X583" s="234"/>
      <c r="Y583" s="234"/>
      <c r="Z583" s="234"/>
      <c r="AA583" s="234"/>
      <c r="AB583" s="234"/>
      <c r="AC583" s="234"/>
      <c r="AD583" s="234"/>
      <c r="AE583" s="234"/>
      <c r="AF583" s="234"/>
      <c r="AG583" s="234"/>
      <c r="AH583" s="234"/>
      <c r="AI583" s="234"/>
      <c r="AJ583" s="234"/>
      <c r="AK583" s="234"/>
      <c r="AL583" s="258" t="str">
        <f t="shared" si="83"/>
        <v>нет</v>
      </c>
      <c r="AM583" s="258" t="str">
        <f t="shared" si="85"/>
        <v>нет</v>
      </c>
      <c r="AN583" s="258">
        <f t="shared" si="82"/>
        <v>0</v>
      </c>
      <c r="AO583" s="258" t="e">
        <f t="shared" si="84"/>
        <v>#VALUE!</v>
      </c>
    </row>
    <row r="584" spans="1:41">
      <c r="A584" s="261" t="e">
        <f t="shared" ref="A584:A647" si="86">IF($AO584=$C584, "Код_ОО+МСУ_верно", "Требуется проверка кода ОО или МСУ, кроме 101, 102,103")</f>
        <v>#VALUE!</v>
      </c>
      <c r="B584" s="241">
        <v>581</v>
      </c>
      <c r="C584" s="242"/>
      <c r="D584" s="256" t="str">
        <f t="shared" si="79"/>
        <v/>
      </c>
      <c r="E584" s="234"/>
      <c r="F584" s="234"/>
      <c r="G584" s="242"/>
      <c r="H584" s="257" t="str">
        <f t="shared" si="80"/>
        <v/>
      </c>
      <c r="I584" s="234"/>
      <c r="J584" s="234"/>
      <c r="K584" s="234"/>
      <c r="L584" s="234"/>
      <c r="M584" s="308">
        <f t="shared" si="81"/>
        <v>0</v>
      </c>
      <c r="N584" s="234"/>
      <c r="O584" s="234"/>
      <c r="P584" s="234"/>
      <c r="Q584" s="234"/>
      <c r="R584" s="234"/>
      <c r="S584" s="234"/>
      <c r="T584" s="234"/>
      <c r="U584" s="234"/>
      <c r="V584" s="234"/>
      <c r="W584" s="234"/>
      <c r="X584" s="234"/>
      <c r="Y584" s="234"/>
      <c r="Z584" s="234"/>
      <c r="AA584" s="234"/>
      <c r="AB584" s="234"/>
      <c r="AC584" s="234"/>
      <c r="AD584" s="234"/>
      <c r="AE584" s="234"/>
      <c r="AF584" s="234"/>
      <c r="AG584" s="234"/>
      <c r="AH584" s="234"/>
      <c r="AI584" s="234"/>
      <c r="AJ584" s="234"/>
      <c r="AK584" s="234"/>
      <c r="AL584" s="258" t="str">
        <f t="shared" si="83"/>
        <v>нет</v>
      </c>
      <c r="AM584" s="258" t="str">
        <f t="shared" si="85"/>
        <v>нет</v>
      </c>
      <c r="AN584" s="258">
        <f t="shared" si="82"/>
        <v>0</v>
      </c>
      <c r="AO584" s="258" t="e">
        <f t="shared" si="84"/>
        <v>#VALUE!</v>
      </c>
    </row>
    <row r="585" spans="1:41">
      <c r="A585" s="261" t="e">
        <f t="shared" si="86"/>
        <v>#VALUE!</v>
      </c>
      <c r="B585" s="241">
        <v>582</v>
      </c>
      <c r="C585" s="242"/>
      <c r="D585" s="256" t="str">
        <f t="shared" si="79"/>
        <v/>
      </c>
      <c r="E585" s="234"/>
      <c r="F585" s="234"/>
      <c r="G585" s="242"/>
      <c r="H585" s="257" t="str">
        <f t="shared" si="80"/>
        <v/>
      </c>
      <c r="I585" s="234"/>
      <c r="J585" s="234"/>
      <c r="K585" s="234"/>
      <c r="L585" s="234"/>
      <c r="M585" s="308">
        <f t="shared" si="81"/>
        <v>0</v>
      </c>
      <c r="N585" s="234"/>
      <c r="O585" s="234"/>
      <c r="P585" s="234"/>
      <c r="Q585" s="234"/>
      <c r="R585" s="234"/>
      <c r="S585" s="234"/>
      <c r="T585" s="234"/>
      <c r="U585" s="234"/>
      <c r="V585" s="234"/>
      <c r="W585" s="234"/>
      <c r="X585" s="234"/>
      <c r="Y585" s="234"/>
      <c r="Z585" s="234"/>
      <c r="AA585" s="234"/>
      <c r="AB585" s="234"/>
      <c r="AC585" s="234"/>
      <c r="AD585" s="234"/>
      <c r="AE585" s="234"/>
      <c r="AF585" s="234"/>
      <c r="AG585" s="234"/>
      <c r="AH585" s="234"/>
      <c r="AI585" s="234"/>
      <c r="AJ585" s="234"/>
      <c r="AK585" s="234"/>
      <c r="AL585" s="258" t="str">
        <f t="shared" si="83"/>
        <v>нет</v>
      </c>
      <c r="AM585" s="258" t="str">
        <f t="shared" si="85"/>
        <v>нет</v>
      </c>
      <c r="AN585" s="258">
        <f t="shared" si="82"/>
        <v>0</v>
      </c>
      <c r="AO585" s="258" t="e">
        <f t="shared" si="84"/>
        <v>#VALUE!</v>
      </c>
    </row>
    <row r="586" spans="1:41">
      <c r="A586" s="261" t="e">
        <f t="shared" si="86"/>
        <v>#VALUE!</v>
      </c>
      <c r="B586" s="241">
        <v>583</v>
      </c>
      <c r="C586" s="242"/>
      <c r="D586" s="256" t="str">
        <f t="shared" si="79"/>
        <v/>
      </c>
      <c r="E586" s="234"/>
      <c r="F586" s="234"/>
      <c r="G586" s="242"/>
      <c r="H586" s="257" t="str">
        <f t="shared" si="80"/>
        <v/>
      </c>
      <c r="I586" s="234"/>
      <c r="J586" s="234"/>
      <c r="K586" s="234"/>
      <c r="L586" s="234"/>
      <c r="M586" s="308">
        <f t="shared" si="81"/>
        <v>0</v>
      </c>
      <c r="N586" s="234"/>
      <c r="O586" s="234"/>
      <c r="P586" s="234"/>
      <c r="Q586" s="234"/>
      <c r="R586" s="234"/>
      <c r="S586" s="234"/>
      <c r="T586" s="234"/>
      <c r="U586" s="234"/>
      <c r="V586" s="234"/>
      <c r="W586" s="234"/>
      <c r="X586" s="234"/>
      <c r="Y586" s="234"/>
      <c r="Z586" s="234"/>
      <c r="AA586" s="234"/>
      <c r="AB586" s="234"/>
      <c r="AC586" s="234"/>
      <c r="AD586" s="234"/>
      <c r="AE586" s="234"/>
      <c r="AF586" s="234"/>
      <c r="AG586" s="234"/>
      <c r="AH586" s="234"/>
      <c r="AI586" s="234"/>
      <c r="AJ586" s="234"/>
      <c r="AK586" s="234"/>
      <c r="AL586" s="258" t="str">
        <f t="shared" si="83"/>
        <v>нет</v>
      </c>
      <c r="AM586" s="258" t="str">
        <f t="shared" si="85"/>
        <v>нет</v>
      </c>
      <c r="AN586" s="258">
        <f t="shared" si="82"/>
        <v>0</v>
      </c>
      <c r="AO586" s="258" t="e">
        <f t="shared" si="84"/>
        <v>#VALUE!</v>
      </c>
    </row>
    <row r="587" spans="1:41">
      <c r="A587" s="261" t="e">
        <f t="shared" si="86"/>
        <v>#VALUE!</v>
      </c>
      <c r="B587" s="241">
        <v>584</v>
      </c>
      <c r="C587" s="242"/>
      <c r="D587" s="256" t="str">
        <f t="shared" si="79"/>
        <v/>
      </c>
      <c r="E587" s="234"/>
      <c r="F587" s="234"/>
      <c r="G587" s="242"/>
      <c r="H587" s="257" t="str">
        <f t="shared" si="80"/>
        <v/>
      </c>
      <c r="I587" s="234"/>
      <c r="J587" s="234"/>
      <c r="K587" s="234"/>
      <c r="L587" s="234"/>
      <c r="M587" s="308">
        <f t="shared" si="81"/>
        <v>0</v>
      </c>
      <c r="N587" s="234"/>
      <c r="O587" s="234"/>
      <c r="P587" s="234"/>
      <c r="Q587" s="234"/>
      <c r="R587" s="234"/>
      <c r="S587" s="234"/>
      <c r="T587" s="234"/>
      <c r="U587" s="234"/>
      <c r="V587" s="234"/>
      <c r="W587" s="234"/>
      <c r="X587" s="234"/>
      <c r="Y587" s="234"/>
      <c r="Z587" s="234"/>
      <c r="AA587" s="234"/>
      <c r="AB587" s="234"/>
      <c r="AC587" s="234"/>
      <c r="AD587" s="234"/>
      <c r="AE587" s="234"/>
      <c r="AF587" s="234"/>
      <c r="AG587" s="234"/>
      <c r="AH587" s="234"/>
      <c r="AI587" s="234"/>
      <c r="AJ587" s="234"/>
      <c r="AK587" s="234"/>
      <c r="AL587" s="258" t="str">
        <f t="shared" si="83"/>
        <v>нет</v>
      </c>
      <c r="AM587" s="258" t="str">
        <f t="shared" si="85"/>
        <v>нет</v>
      </c>
      <c r="AN587" s="258">
        <f t="shared" si="82"/>
        <v>0</v>
      </c>
      <c r="AO587" s="258" t="e">
        <f t="shared" si="84"/>
        <v>#VALUE!</v>
      </c>
    </row>
    <row r="588" spans="1:41">
      <c r="A588" s="261" t="e">
        <f t="shared" si="86"/>
        <v>#VALUE!</v>
      </c>
      <c r="B588" s="241">
        <v>585</v>
      </c>
      <c r="C588" s="242"/>
      <c r="D588" s="256" t="str">
        <f t="shared" si="79"/>
        <v/>
      </c>
      <c r="E588" s="234"/>
      <c r="F588" s="234"/>
      <c r="G588" s="242"/>
      <c r="H588" s="257" t="str">
        <f t="shared" si="80"/>
        <v/>
      </c>
      <c r="I588" s="234"/>
      <c r="J588" s="234"/>
      <c r="K588" s="234"/>
      <c r="L588" s="234"/>
      <c r="M588" s="308">
        <f t="shared" si="81"/>
        <v>0</v>
      </c>
      <c r="N588" s="234"/>
      <c r="O588" s="234"/>
      <c r="P588" s="234"/>
      <c r="Q588" s="234"/>
      <c r="R588" s="234"/>
      <c r="S588" s="234"/>
      <c r="T588" s="234"/>
      <c r="U588" s="234"/>
      <c r="V588" s="234"/>
      <c r="W588" s="234"/>
      <c r="X588" s="234"/>
      <c r="Y588" s="234"/>
      <c r="Z588" s="234"/>
      <c r="AA588" s="234"/>
      <c r="AB588" s="234"/>
      <c r="AC588" s="234"/>
      <c r="AD588" s="234"/>
      <c r="AE588" s="234"/>
      <c r="AF588" s="234"/>
      <c r="AG588" s="234"/>
      <c r="AH588" s="234"/>
      <c r="AI588" s="234"/>
      <c r="AJ588" s="234"/>
      <c r="AK588" s="234"/>
      <c r="AL588" s="258" t="str">
        <f t="shared" si="83"/>
        <v>нет</v>
      </c>
      <c r="AM588" s="258" t="str">
        <f t="shared" si="85"/>
        <v>нет</v>
      </c>
      <c r="AN588" s="258">
        <f t="shared" si="82"/>
        <v>0</v>
      </c>
      <c r="AO588" s="258" t="e">
        <f t="shared" si="84"/>
        <v>#VALUE!</v>
      </c>
    </row>
    <row r="589" spans="1:41">
      <c r="A589" s="261" t="e">
        <f t="shared" si="86"/>
        <v>#VALUE!</v>
      </c>
      <c r="B589" s="241">
        <v>586</v>
      </c>
      <c r="C589" s="242"/>
      <c r="D589" s="256" t="str">
        <f t="shared" si="79"/>
        <v/>
      </c>
      <c r="E589" s="234"/>
      <c r="F589" s="234"/>
      <c r="G589" s="242"/>
      <c r="H589" s="257" t="str">
        <f t="shared" si="80"/>
        <v/>
      </c>
      <c r="I589" s="234"/>
      <c r="J589" s="234"/>
      <c r="K589" s="234"/>
      <c r="L589" s="234"/>
      <c r="M589" s="308">
        <f t="shared" si="81"/>
        <v>0</v>
      </c>
      <c r="N589" s="234"/>
      <c r="O589" s="234"/>
      <c r="P589" s="234"/>
      <c r="Q589" s="234"/>
      <c r="R589" s="234"/>
      <c r="S589" s="234"/>
      <c r="T589" s="234"/>
      <c r="U589" s="234"/>
      <c r="V589" s="234"/>
      <c r="W589" s="234"/>
      <c r="X589" s="234"/>
      <c r="Y589" s="234"/>
      <c r="Z589" s="234"/>
      <c r="AA589" s="234"/>
      <c r="AB589" s="234"/>
      <c r="AC589" s="234"/>
      <c r="AD589" s="234"/>
      <c r="AE589" s="234"/>
      <c r="AF589" s="234"/>
      <c r="AG589" s="234"/>
      <c r="AH589" s="234"/>
      <c r="AI589" s="234"/>
      <c r="AJ589" s="234"/>
      <c r="AK589" s="234"/>
      <c r="AL589" s="258" t="str">
        <f t="shared" si="83"/>
        <v>нет</v>
      </c>
      <c r="AM589" s="258" t="str">
        <f t="shared" si="85"/>
        <v>нет</v>
      </c>
      <c r="AN589" s="258">
        <f t="shared" si="82"/>
        <v>0</v>
      </c>
      <c r="AO589" s="258" t="e">
        <f t="shared" si="84"/>
        <v>#VALUE!</v>
      </c>
    </row>
    <row r="590" spans="1:41">
      <c r="A590" s="261" t="e">
        <f t="shared" si="86"/>
        <v>#VALUE!</v>
      </c>
      <c r="B590" s="241">
        <v>587</v>
      </c>
      <c r="C590" s="242"/>
      <c r="D590" s="256" t="str">
        <f t="shared" si="79"/>
        <v/>
      </c>
      <c r="E590" s="234"/>
      <c r="F590" s="234"/>
      <c r="G590" s="242"/>
      <c r="H590" s="257" t="str">
        <f t="shared" si="80"/>
        <v/>
      </c>
      <c r="I590" s="234"/>
      <c r="J590" s="234"/>
      <c r="K590" s="234"/>
      <c r="L590" s="234"/>
      <c r="M590" s="308">
        <f t="shared" si="81"/>
        <v>0</v>
      </c>
      <c r="N590" s="234"/>
      <c r="O590" s="234"/>
      <c r="P590" s="234"/>
      <c r="Q590" s="234"/>
      <c r="R590" s="234"/>
      <c r="S590" s="234"/>
      <c r="T590" s="234"/>
      <c r="U590" s="234"/>
      <c r="V590" s="234"/>
      <c r="W590" s="234"/>
      <c r="X590" s="234"/>
      <c r="Y590" s="234"/>
      <c r="Z590" s="234"/>
      <c r="AA590" s="234"/>
      <c r="AB590" s="234"/>
      <c r="AC590" s="234"/>
      <c r="AD590" s="234"/>
      <c r="AE590" s="234"/>
      <c r="AF590" s="234"/>
      <c r="AG590" s="234"/>
      <c r="AH590" s="234"/>
      <c r="AI590" s="234"/>
      <c r="AJ590" s="234"/>
      <c r="AK590" s="234"/>
      <c r="AL590" s="258" t="str">
        <f t="shared" si="83"/>
        <v>нет</v>
      </c>
      <c r="AM590" s="258" t="str">
        <f t="shared" si="85"/>
        <v>нет</v>
      </c>
      <c r="AN590" s="258">
        <f t="shared" si="82"/>
        <v>0</v>
      </c>
      <c r="AO590" s="258" t="e">
        <f t="shared" si="84"/>
        <v>#VALUE!</v>
      </c>
    </row>
    <row r="591" spans="1:41">
      <c r="A591" s="261" t="e">
        <f t="shared" si="86"/>
        <v>#VALUE!</v>
      </c>
      <c r="B591" s="241">
        <v>588</v>
      </c>
      <c r="C591" s="242"/>
      <c r="D591" s="256" t="str">
        <f t="shared" si="79"/>
        <v/>
      </c>
      <c r="E591" s="234"/>
      <c r="F591" s="234"/>
      <c r="G591" s="242"/>
      <c r="H591" s="257" t="str">
        <f t="shared" si="80"/>
        <v/>
      </c>
      <c r="I591" s="234"/>
      <c r="J591" s="234"/>
      <c r="K591" s="234"/>
      <c r="L591" s="234"/>
      <c r="M591" s="308">
        <f t="shared" si="81"/>
        <v>0</v>
      </c>
      <c r="N591" s="234"/>
      <c r="O591" s="234"/>
      <c r="P591" s="234"/>
      <c r="Q591" s="234"/>
      <c r="R591" s="234"/>
      <c r="S591" s="234"/>
      <c r="T591" s="234"/>
      <c r="U591" s="234"/>
      <c r="V591" s="234"/>
      <c r="W591" s="234"/>
      <c r="X591" s="234"/>
      <c r="Y591" s="234"/>
      <c r="Z591" s="234"/>
      <c r="AA591" s="234"/>
      <c r="AB591" s="234"/>
      <c r="AC591" s="234"/>
      <c r="AD591" s="234"/>
      <c r="AE591" s="234"/>
      <c r="AF591" s="234"/>
      <c r="AG591" s="234"/>
      <c r="AH591" s="234"/>
      <c r="AI591" s="234"/>
      <c r="AJ591" s="234"/>
      <c r="AK591" s="234"/>
      <c r="AL591" s="258" t="str">
        <f t="shared" si="83"/>
        <v>нет</v>
      </c>
      <c r="AM591" s="258" t="str">
        <f t="shared" si="85"/>
        <v>нет</v>
      </c>
      <c r="AN591" s="258">
        <f t="shared" si="82"/>
        <v>0</v>
      </c>
      <c r="AO591" s="258" t="e">
        <f t="shared" si="84"/>
        <v>#VALUE!</v>
      </c>
    </row>
    <row r="592" spans="1:41">
      <c r="A592" s="261" t="e">
        <f t="shared" si="86"/>
        <v>#VALUE!</v>
      </c>
      <c r="B592" s="241">
        <v>589</v>
      </c>
      <c r="C592" s="242"/>
      <c r="D592" s="256" t="str">
        <f t="shared" si="79"/>
        <v/>
      </c>
      <c r="E592" s="234"/>
      <c r="F592" s="234"/>
      <c r="G592" s="242"/>
      <c r="H592" s="257" t="str">
        <f t="shared" si="80"/>
        <v/>
      </c>
      <c r="I592" s="234"/>
      <c r="J592" s="234"/>
      <c r="K592" s="234"/>
      <c r="L592" s="234"/>
      <c r="M592" s="308">
        <f t="shared" si="81"/>
        <v>0</v>
      </c>
      <c r="N592" s="234"/>
      <c r="O592" s="234"/>
      <c r="P592" s="234"/>
      <c r="Q592" s="234"/>
      <c r="R592" s="234"/>
      <c r="S592" s="234"/>
      <c r="T592" s="234"/>
      <c r="U592" s="234"/>
      <c r="V592" s="234"/>
      <c r="W592" s="234"/>
      <c r="X592" s="234"/>
      <c r="Y592" s="234"/>
      <c r="Z592" s="234"/>
      <c r="AA592" s="234"/>
      <c r="AB592" s="234"/>
      <c r="AC592" s="234"/>
      <c r="AD592" s="234"/>
      <c r="AE592" s="234"/>
      <c r="AF592" s="234"/>
      <c r="AG592" s="234"/>
      <c r="AH592" s="234"/>
      <c r="AI592" s="234"/>
      <c r="AJ592" s="234"/>
      <c r="AK592" s="234"/>
      <c r="AL592" s="258" t="str">
        <f t="shared" si="83"/>
        <v>нет</v>
      </c>
      <c r="AM592" s="258" t="str">
        <f t="shared" si="85"/>
        <v>нет</v>
      </c>
      <c r="AN592" s="258">
        <f t="shared" si="82"/>
        <v>0</v>
      </c>
      <c r="AO592" s="258" t="e">
        <f t="shared" si="84"/>
        <v>#VALUE!</v>
      </c>
    </row>
    <row r="593" spans="1:41">
      <c r="A593" s="261" t="e">
        <f t="shared" si="86"/>
        <v>#VALUE!</v>
      </c>
      <c r="B593" s="241">
        <v>590</v>
      </c>
      <c r="C593" s="242"/>
      <c r="D593" s="256" t="str">
        <f t="shared" si="79"/>
        <v/>
      </c>
      <c r="E593" s="234"/>
      <c r="F593" s="234"/>
      <c r="G593" s="242"/>
      <c r="H593" s="257" t="str">
        <f t="shared" si="80"/>
        <v/>
      </c>
      <c r="I593" s="234"/>
      <c r="J593" s="234"/>
      <c r="K593" s="234"/>
      <c r="L593" s="234"/>
      <c r="M593" s="308">
        <f t="shared" si="81"/>
        <v>0</v>
      </c>
      <c r="N593" s="234"/>
      <c r="O593" s="234"/>
      <c r="P593" s="234"/>
      <c r="Q593" s="234"/>
      <c r="R593" s="234"/>
      <c r="S593" s="234"/>
      <c r="T593" s="234"/>
      <c r="U593" s="234"/>
      <c r="V593" s="234"/>
      <c r="W593" s="234"/>
      <c r="X593" s="234"/>
      <c r="Y593" s="234"/>
      <c r="Z593" s="234"/>
      <c r="AA593" s="234"/>
      <c r="AB593" s="234"/>
      <c r="AC593" s="234"/>
      <c r="AD593" s="234"/>
      <c r="AE593" s="234"/>
      <c r="AF593" s="234"/>
      <c r="AG593" s="234"/>
      <c r="AH593" s="234"/>
      <c r="AI593" s="234"/>
      <c r="AJ593" s="234"/>
      <c r="AK593" s="234"/>
      <c r="AL593" s="258" t="str">
        <f t="shared" si="83"/>
        <v>нет</v>
      </c>
      <c r="AM593" s="258" t="str">
        <f t="shared" si="85"/>
        <v>нет</v>
      </c>
      <c r="AN593" s="258">
        <f t="shared" si="82"/>
        <v>0</v>
      </c>
      <c r="AO593" s="258" t="e">
        <f t="shared" si="84"/>
        <v>#VALUE!</v>
      </c>
    </row>
    <row r="594" spans="1:41">
      <c r="A594" s="261" t="e">
        <f t="shared" si="86"/>
        <v>#VALUE!</v>
      </c>
      <c r="B594" s="241">
        <v>591</v>
      </c>
      <c r="C594" s="242"/>
      <c r="D594" s="256" t="str">
        <f t="shared" si="79"/>
        <v/>
      </c>
      <c r="E594" s="234"/>
      <c r="F594" s="234"/>
      <c r="G594" s="242"/>
      <c r="H594" s="257" t="str">
        <f t="shared" si="80"/>
        <v/>
      </c>
      <c r="I594" s="234"/>
      <c r="J594" s="234"/>
      <c r="K594" s="234"/>
      <c r="L594" s="234"/>
      <c r="M594" s="308">
        <f t="shared" si="81"/>
        <v>0</v>
      </c>
      <c r="N594" s="234"/>
      <c r="O594" s="234"/>
      <c r="P594" s="234"/>
      <c r="Q594" s="234"/>
      <c r="R594" s="234"/>
      <c r="S594" s="234"/>
      <c r="T594" s="234"/>
      <c r="U594" s="234"/>
      <c r="V594" s="234"/>
      <c r="W594" s="234"/>
      <c r="X594" s="234"/>
      <c r="Y594" s="234"/>
      <c r="Z594" s="234"/>
      <c r="AA594" s="234"/>
      <c r="AB594" s="234"/>
      <c r="AC594" s="234"/>
      <c r="AD594" s="234"/>
      <c r="AE594" s="234"/>
      <c r="AF594" s="234"/>
      <c r="AG594" s="234"/>
      <c r="AH594" s="234"/>
      <c r="AI594" s="234"/>
      <c r="AJ594" s="234"/>
      <c r="AK594" s="234"/>
      <c r="AL594" s="258" t="str">
        <f t="shared" si="83"/>
        <v>нет</v>
      </c>
      <c r="AM594" s="258" t="str">
        <f t="shared" si="85"/>
        <v>нет</v>
      </c>
      <c r="AN594" s="258">
        <f t="shared" si="82"/>
        <v>0</v>
      </c>
      <c r="AO594" s="258" t="e">
        <f t="shared" si="84"/>
        <v>#VALUE!</v>
      </c>
    </row>
    <row r="595" spans="1:41">
      <c r="A595" s="261" t="e">
        <f t="shared" si="86"/>
        <v>#VALUE!</v>
      </c>
      <c r="B595" s="241">
        <v>592</v>
      </c>
      <c r="C595" s="242"/>
      <c r="D595" s="256" t="str">
        <f t="shared" si="79"/>
        <v/>
      </c>
      <c r="E595" s="234"/>
      <c r="F595" s="234"/>
      <c r="G595" s="242"/>
      <c r="H595" s="257" t="str">
        <f t="shared" si="80"/>
        <v/>
      </c>
      <c r="I595" s="234"/>
      <c r="J595" s="234"/>
      <c r="K595" s="234"/>
      <c r="L595" s="234"/>
      <c r="M595" s="308">
        <f t="shared" si="81"/>
        <v>0</v>
      </c>
      <c r="N595" s="234"/>
      <c r="O595" s="234"/>
      <c r="P595" s="234"/>
      <c r="Q595" s="234"/>
      <c r="R595" s="234"/>
      <c r="S595" s="234"/>
      <c r="T595" s="234"/>
      <c r="U595" s="234"/>
      <c r="V595" s="234"/>
      <c r="W595" s="234"/>
      <c r="X595" s="234"/>
      <c r="Y595" s="234"/>
      <c r="Z595" s="234"/>
      <c r="AA595" s="234"/>
      <c r="AB595" s="234"/>
      <c r="AC595" s="234"/>
      <c r="AD595" s="234"/>
      <c r="AE595" s="234"/>
      <c r="AF595" s="234"/>
      <c r="AG595" s="234"/>
      <c r="AH595" s="234"/>
      <c r="AI595" s="234"/>
      <c r="AJ595" s="234"/>
      <c r="AK595" s="234"/>
      <c r="AL595" s="258" t="str">
        <f t="shared" si="83"/>
        <v>нет</v>
      </c>
      <c r="AM595" s="258" t="str">
        <f t="shared" si="85"/>
        <v>нет</v>
      </c>
      <c r="AN595" s="258">
        <f t="shared" si="82"/>
        <v>0</v>
      </c>
      <c r="AO595" s="258" t="e">
        <f t="shared" si="84"/>
        <v>#VALUE!</v>
      </c>
    </row>
    <row r="596" spans="1:41">
      <c r="A596" s="261" t="e">
        <f t="shared" si="86"/>
        <v>#VALUE!</v>
      </c>
      <c r="B596" s="241">
        <v>593</v>
      </c>
      <c r="C596" s="242"/>
      <c r="D596" s="256" t="str">
        <f t="shared" si="79"/>
        <v/>
      </c>
      <c r="E596" s="234"/>
      <c r="F596" s="234"/>
      <c r="G596" s="242"/>
      <c r="H596" s="257" t="str">
        <f t="shared" si="80"/>
        <v/>
      </c>
      <c r="I596" s="234"/>
      <c r="J596" s="234"/>
      <c r="K596" s="234"/>
      <c r="L596" s="234"/>
      <c r="M596" s="308">
        <f t="shared" si="81"/>
        <v>0</v>
      </c>
      <c r="N596" s="234"/>
      <c r="O596" s="234"/>
      <c r="P596" s="234"/>
      <c r="Q596" s="234"/>
      <c r="R596" s="234"/>
      <c r="S596" s="234"/>
      <c r="T596" s="234"/>
      <c r="U596" s="234"/>
      <c r="V596" s="234"/>
      <c r="W596" s="234"/>
      <c r="X596" s="234"/>
      <c r="Y596" s="234"/>
      <c r="Z596" s="234"/>
      <c r="AA596" s="234"/>
      <c r="AB596" s="234"/>
      <c r="AC596" s="234"/>
      <c r="AD596" s="234"/>
      <c r="AE596" s="234"/>
      <c r="AF596" s="234"/>
      <c r="AG596" s="234"/>
      <c r="AH596" s="234"/>
      <c r="AI596" s="234"/>
      <c r="AJ596" s="234"/>
      <c r="AK596" s="234"/>
      <c r="AL596" s="258" t="str">
        <f t="shared" si="83"/>
        <v>нет</v>
      </c>
      <c r="AM596" s="258" t="str">
        <f t="shared" si="85"/>
        <v>нет</v>
      </c>
      <c r="AN596" s="258">
        <f t="shared" si="82"/>
        <v>0</v>
      </c>
      <c r="AO596" s="258" t="e">
        <f t="shared" si="84"/>
        <v>#VALUE!</v>
      </c>
    </row>
    <row r="597" spans="1:41">
      <c r="A597" s="261" t="e">
        <f t="shared" si="86"/>
        <v>#VALUE!</v>
      </c>
      <c r="B597" s="241">
        <v>594</v>
      </c>
      <c r="C597" s="242"/>
      <c r="D597" s="256" t="str">
        <f t="shared" si="79"/>
        <v/>
      </c>
      <c r="E597" s="234"/>
      <c r="F597" s="234"/>
      <c r="G597" s="242"/>
      <c r="H597" s="257" t="str">
        <f t="shared" si="80"/>
        <v/>
      </c>
      <c r="I597" s="234"/>
      <c r="J597" s="234"/>
      <c r="K597" s="234"/>
      <c r="L597" s="234"/>
      <c r="M597" s="308">
        <f t="shared" si="81"/>
        <v>0</v>
      </c>
      <c r="N597" s="234"/>
      <c r="O597" s="234"/>
      <c r="P597" s="234"/>
      <c r="Q597" s="234"/>
      <c r="R597" s="234"/>
      <c r="S597" s="234"/>
      <c r="T597" s="234"/>
      <c r="U597" s="234"/>
      <c r="V597" s="234"/>
      <c r="W597" s="234"/>
      <c r="X597" s="234"/>
      <c r="Y597" s="234"/>
      <c r="Z597" s="234"/>
      <c r="AA597" s="234"/>
      <c r="AB597" s="234"/>
      <c r="AC597" s="234"/>
      <c r="AD597" s="234"/>
      <c r="AE597" s="234"/>
      <c r="AF597" s="234"/>
      <c r="AG597" s="234"/>
      <c r="AH597" s="234"/>
      <c r="AI597" s="234"/>
      <c r="AJ597" s="234"/>
      <c r="AK597" s="234"/>
      <c r="AL597" s="258" t="str">
        <f t="shared" si="83"/>
        <v>нет</v>
      </c>
      <c r="AM597" s="258" t="str">
        <f t="shared" si="85"/>
        <v>нет</v>
      </c>
      <c r="AN597" s="258">
        <f t="shared" si="82"/>
        <v>0</v>
      </c>
      <c r="AO597" s="258" t="e">
        <f t="shared" si="84"/>
        <v>#VALUE!</v>
      </c>
    </row>
    <row r="598" spans="1:41">
      <c r="A598" s="261" t="e">
        <f t="shared" si="86"/>
        <v>#VALUE!</v>
      </c>
      <c r="B598" s="241">
        <v>595</v>
      </c>
      <c r="C598" s="242"/>
      <c r="D598" s="256" t="str">
        <f t="shared" si="79"/>
        <v/>
      </c>
      <c r="E598" s="234"/>
      <c r="F598" s="234"/>
      <c r="G598" s="242"/>
      <c r="H598" s="257" t="str">
        <f t="shared" si="80"/>
        <v/>
      </c>
      <c r="I598" s="234"/>
      <c r="J598" s="234"/>
      <c r="K598" s="234"/>
      <c r="L598" s="234"/>
      <c r="M598" s="308">
        <f t="shared" si="81"/>
        <v>0</v>
      </c>
      <c r="N598" s="234"/>
      <c r="O598" s="234"/>
      <c r="P598" s="234"/>
      <c r="Q598" s="234"/>
      <c r="R598" s="234"/>
      <c r="S598" s="234"/>
      <c r="T598" s="234"/>
      <c r="U598" s="234"/>
      <c r="V598" s="234"/>
      <c r="W598" s="234"/>
      <c r="X598" s="234"/>
      <c r="Y598" s="234"/>
      <c r="Z598" s="234"/>
      <c r="AA598" s="234"/>
      <c r="AB598" s="234"/>
      <c r="AC598" s="234"/>
      <c r="AD598" s="234"/>
      <c r="AE598" s="234"/>
      <c r="AF598" s="234"/>
      <c r="AG598" s="234"/>
      <c r="AH598" s="234"/>
      <c r="AI598" s="234"/>
      <c r="AJ598" s="234"/>
      <c r="AK598" s="234"/>
      <c r="AL598" s="258" t="str">
        <f t="shared" si="83"/>
        <v>нет</v>
      </c>
      <c r="AM598" s="258" t="str">
        <f t="shared" si="85"/>
        <v>нет</v>
      </c>
      <c r="AN598" s="258">
        <f t="shared" si="82"/>
        <v>0</v>
      </c>
      <c r="AO598" s="258" t="e">
        <f t="shared" si="84"/>
        <v>#VALUE!</v>
      </c>
    </row>
    <row r="599" spans="1:41">
      <c r="A599" s="261" t="e">
        <f t="shared" si="86"/>
        <v>#VALUE!</v>
      </c>
      <c r="B599" s="241">
        <v>596</v>
      </c>
      <c r="C599" s="242"/>
      <c r="D599" s="256" t="str">
        <f t="shared" si="79"/>
        <v/>
      </c>
      <c r="E599" s="234"/>
      <c r="F599" s="234"/>
      <c r="G599" s="242"/>
      <c r="H599" s="257" t="str">
        <f t="shared" si="80"/>
        <v/>
      </c>
      <c r="I599" s="234"/>
      <c r="J599" s="234"/>
      <c r="K599" s="234"/>
      <c r="L599" s="234"/>
      <c r="M599" s="308">
        <f t="shared" si="81"/>
        <v>0</v>
      </c>
      <c r="N599" s="234"/>
      <c r="O599" s="234"/>
      <c r="P599" s="234"/>
      <c r="Q599" s="234"/>
      <c r="R599" s="234"/>
      <c r="S599" s="234"/>
      <c r="T599" s="234"/>
      <c r="U599" s="234"/>
      <c r="V599" s="234"/>
      <c r="W599" s="234"/>
      <c r="X599" s="234"/>
      <c r="Y599" s="234"/>
      <c r="Z599" s="234"/>
      <c r="AA599" s="234"/>
      <c r="AB599" s="234"/>
      <c r="AC599" s="234"/>
      <c r="AD599" s="234"/>
      <c r="AE599" s="234"/>
      <c r="AF599" s="234"/>
      <c r="AG599" s="234"/>
      <c r="AH599" s="234"/>
      <c r="AI599" s="234"/>
      <c r="AJ599" s="234"/>
      <c r="AK599" s="234"/>
      <c r="AL599" s="258" t="str">
        <f t="shared" si="83"/>
        <v>нет</v>
      </c>
      <c r="AM599" s="258" t="str">
        <f t="shared" si="85"/>
        <v>нет</v>
      </c>
      <c r="AN599" s="258">
        <f t="shared" si="82"/>
        <v>0</v>
      </c>
      <c r="AO599" s="258" t="e">
        <f t="shared" si="84"/>
        <v>#VALUE!</v>
      </c>
    </row>
    <row r="600" spans="1:41">
      <c r="A600" s="261" t="e">
        <f t="shared" si="86"/>
        <v>#VALUE!</v>
      </c>
      <c r="B600" s="241">
        <v>597</v>
      </c>
      <c r="C600" s="242"/>
      <c r="D600" s="256" t="str">
        <f t="shared" si="79"/>
        <v/>
      </c>
      <c r="E600" s="234"/>
      <c r="F600" s="234"/>
      <c r="G600" s="242"/>
      <c r="H600" s="257" t="str">
        <f t="shared" si="80"/>
        <v/>
      </c>
      <c r="I600" s="234"/>
      <c r="J600" s="234"/>
      <c r="K600" s="234"/>
      <c r="L600" s="234"/>
      <c r="M600" s="308">
        <f t="shared" si="81"/>
        <v>0</v>
      </c>
      <c r="N600" s="234"/>
      <c r="O600" s="234"/>
      <c r="P600" s="234"/>
      <c r="Q600" s="234"/>
      <c r="R600" s="234"/>
      <c r="S600" s="234"/>
      <c r="T600" s="234"/>
      <c r="U600" s="234"/>
      <c r="V600" s="234"/>
      <c r="W600" s="234"/>
      <c r="X600" s="234"/>
      <c r="Y600" s="234"/>
      <c r="Z600" s="234"/>
      <c r="AA600" s="234"/>
      <c r="AB600" s="234"/>
      <c r="AC600" s="234"/>
      <c r="AD600" s="234"/>
      <c r="AE600" s="234"/>
      <c r="AF600" s="234"/>
      <c r="AG600" s="234"/>
      <c r="AH600" s="234"/>
      <c r="AI600" s="234"/>
      <c r="AJ600" s="234"/>
      <c r="AK600" s="234"/>
      <c r="AL600" s="258" t="str">
        <f t="shared" si="83"/>
        <v>нет</v>
      </c>
      <c r="AM600" s="258" t="str">
        <f t="shared" si="85"/>
        <v>нет</v>
      </c>
      <c r="AN600" s="258">
        <f t="shared" si="82"/>
        <v>0</v>
      </c>
      <c r="AO600" s="258" t="e">
        <f t="shared" si="84"/>
        <v>#VALUE!</v>
      </c>
    </row>
    <row r="601" spans="1:41">
      <c r="A601" s="261" t="e">
        <f t="shared" si="86"/>
        <v>#VALUE!</v>
      </c>
      <c r="B601" s="241">
        <v>598</v>
      </c>
      <c r="C601" s="242"/>
      <c r="D601" s="256" t="str">
        <f t="shared" si="79"/>
        <v/>
      </c>
      <c r="E601" s="234"/>
      <c r="F601" s="234"/>
      <c r="G601" s="242"/>
      <c r="H601" s="257" t="str">
        <f t="shared" si="80"/>
        <v/>
      </c>
      <c r="I601" s="234"/>
      <c r="J601" s="234"/>
      <c r="K601" s="234"/>
      <c r="L601" s="234"/>
      <c r="M601" s="308">
        <f t="shared" si="81"/>
        <v>0</v>
      </c>
      <c r="N601" s="234"/>
      <c r="O601" s="234"/>
      <c r="P601" s="234"/>
      <c r="Q601" s="234"/>
      <c r="R601" s="234"/>
      <c r="S601" s="234"/>
      <c r="T601" s="234"/>
      <c r="U601" s="234"/>
      <c r="V601" s="234"/>
      <c r="W601" s="234"/>
      <c r="X601" s="234"/>
      <c r="Y601" s="234"/>
      <c r="Z601" s="234"/>
      <c r="AA601" s="234"/>
      <c r="AB601" s="234"/>
      <c r="AC601" s="234"/>
      <c r="AD601" s="234"/>
      <c r="AE601" s="234"/>
      <c r="AF601" s="234"/>
      <c r="AG601" s="234"/>
      <c r="AH601" s="234"/>
      <c r="AI601" s="234"/>
      <c r="AJ601" s="234"/>
      <c r="AK601" s="234"/>
      <c r="AL601" s="258" t="str">
        <f t="shared" si="83"/>
        <v>нет</v>
      </c>
      <c r="AM601" s="258" t="str">
        <f t="shared" si="85"/>
        <v>нет</v>
      </c>
      <c r="AN601" s="258">
        <f t="shared" si="82"/>
        <v>0</v>
      </c>
      <c r="AO601" s="258" t="e">
        <f t="shared" si="84"/>
        <v>#VALUE!</v>
      </c>
    </row>
    <row r="602" spans="1:41">
      <c r="A602" s="261" t="e">
        <f t="shared" si="86"/>
        <v>#VALUE!</v>
      </c>
      <c r="B602" s="241">
        <v>599</v>
      </c>
      <c r="C602" s="242"/>
      <c r="D602" s="256" t="str">
        <f t="shared" si="79"/>
        <v/>
      </c>
      <c r="E602" s="234"/>
      <c r="F602" s="234"/>
      <c r="G602" s="242"/>
      <c r="H602" s="257" t="str">
        <f t="shared" si="80"/>
        <v/>
      </c>
      <c r="I602" s="234"/>
      <c r="J602" s="234"/>
      <c r="K602" s="234"/>
      <c r="L602" s="234"/>
      <c r="M602" s="308">
        <f t="shared" si="81"/>
        <v>0</v>
      </c>
      <c r="N602" s="234"/>
      <c r="O602" s="234"/>
      <c r="P602" s="234"/>
      <c r="Q602" s="234"/>
      <c r="R602" s="234"/>
      <c r="S602" s="234"/>
      <c r="T602" s="234"/>
      <c r="U602" s="234"/>
      <c r="V602" s="234"/>
      <c r="W602" s="234"/>
      <c r="X602" s="234"/>
      <c r="Y602" s="234"/>
      <c r="Z602" s="234"/>
      <c r="AA602" s="234"/>
      <c r="AB602" s="234"/>
      <c r="AC602" s="234"/>
      <c r="AD602" s="234"/>
      <c r="AE602" s="234"/>
      <c r="AF602" s="234"/>
      <c r="AG602" s="234"/>
      <c r="AH602" s="234"/>
      <c r="AI602" s="234"/>
      <c r="AJ602" s="234"/>
      <c r="AK602" s="234"/>
      <c r="AL602" s="258" t="str">
        <f t="shared" si="83"/>
        <v>нет</v>
      </c>
      <c r="AM602" s="258" t="str">
        <f t="shared" si="85"/>
        <v>нет</v>
      </c>
      <c r="AN602" s="258">
        <f t="shared" si="82"/>
        <v>0</v>
      </c>
      <c r="AO602" s="258" t="e">
        <f t="shared" si="84"/>
        <v>#VALUE!</v>
      </c>
    </row>
    <row r="603" spans="1:41">
      <c r="A603" s="261" t="e">
        <f t="shared" si="86"/>
        <v>#VALUE!</v>
      </c>
      <c r="B603" s="241">
        <v>600</v>
      </c>
      <c r="C603" s="242"/>
      <c r="D603" s="256" t="str">
        <f t="shared" si="79"/>
        <v/>
      </c>
      <c r="E603" s="234"/>
      <c r="F603" s="234"/>
      <c r="G603" s="242"/>
      <c r="H603" s="257" t="str">
        <f t="shared" si="80"/>
        <v/>
      </c>
      <c r="I603" s="234"/>
      <c r="J603" s="234"/>
      <c r="K603" s="234"/>
      <c r="L603" s="234"/>
      <c r="M603" s="308">
        <f t="shared" si="81"/>
        <v>0</v>
      </c>
      <c r="N603" s="234"/>
      <c r="O603" s="234"/>
      <c r="P603" s="234"/>
      <c r="Q603" s="234"/>
      <c r="R603" s="234"/>
      <c r="S603" s="234"/>
      <c r="T603" s="234"/>
      <c r="U603" s="234"/>
      <c r="V603" s="234"/>
      <c r="W603" s="234"/>
      <c r="X603" s="234"/>
      <c r="Y603" s="234"/>
      <c r="Z603" s="234"/>
      <c r="AA603" s="234"/>
      <c r="AB603" s="234"/>
      <c r="AC603" s="234"/>
      <c r="AD603" s="234"/>
      <c r="AE603" s="234"/>
      <c r="AF603" s="234"/>
      <c r="AG603" s="234"/>
      <c r="AH603" s="234"/>
      <c r="AI603" s="234"/>
      <c r="AJ603" s="234"/>
      <c r="AK603" s="234"/>
      <c r="AL603" s="258" t="str">
        <f t="shared" si="83"/>
        <v>нет</v>
      </c>
      <c r="AM603" s="258" t="str">
        <f t="shared" si="85"/>
        <v>нет</v>
      </c>
      <c r="AN603" s="258">
        <f t="shared" si="82"/>
        <v>0</v>
      </c>
      <c r="AO603" s="258" t="e">
        <f t="shared" si="84"/>
        <v>#VALUE!</v>
      </c>
    </row>
    <row r="604" spans="1:41">
      <c r="A604" s="261" t="e">
        <f t="shared" si="86"/>
        <v>#VALUE!</v>
      </c>
      <c r="B604" s="241">
        <v>601</v>
      </c>
      <c r="C604" s="242"/>
      <c r="D604" s="256" t="str">
        <f t="shared" si="79"/>
        <v/>
      </c>
      <c r="E604" s="234"/>
      <c r="F604" s="234"/>
      <c r="G604" s="242"/>
      <c r="H604" s="257" t="str">
        <f t="shared" si="80"/>
        <v/>
      </c>
      <c r="I604" s="234"/>
      <c r="J604" s="234"/>
      <c r="K604" s="234"/>
      <c r="L604" s="234"/>
      <c r="M604" s="308">
        <f t="shared" si="81"/>
        <v>0</v>
      </c>
      <c r="N604" s="234"/>
      <c r="O604" s="234"/>
      <c r="P604" s="234"/>
      <c r="Q604" s="234"/>
      <c r="R604" s="234"/>
      <c r="S604" s="234"/>
      <c r="T604" s="234"/>
      <c r="U604" s="234"/>
      <c r="V604" s="234"/>
      <c r="W604" s="234"/>
      <c r="X604" s="234"/>
      <c r="Y604" s="234"/>
      <c r="Z604" s="234"/>
      <c r="AA604" s="234"/>
      <c r="AB604" s="234"/>
      <c r="AC604" s="234"/>
      <c r="AD604" s="234"/>
      <c r="AE604" s="234"/>
      <c r="AF604" s="234"/>
      <c r="AG604" s="234"/>
      <c r="AH604" s="234"/>
      <c r="AI604" s="234"/>
      <c r="AJ604" s="234"/>
      <c r="AK604" s="234"/>
      <c r="AL604" s="258" t="str">
        <f t="shared" si="83"/>
        <v>нет</v>
      </c>
      <c r="AM604" s="258" t="str">
        <f t="shared" si="85"/>
        <v>нет</v>
      </c>
      <c r="AN604" s="258">
        <f t="shared" si="82"/>
        <v>0</v>
      </c>
      <c r="AO604" s="258" t="e">
        <f t="shared" si="84"/>
        <v>#VALUE!</v>
      </c>
    </row>
    <row r="605" spans="1:41">
      <c r="A605" s="261" t="e">
        <f t="shared" si="86"/>
        <v>#VALUE!</v>
      </c>
      <c r="B605" s="241">
        <v>602</v>
      </c>
      <c r="C605" s="242"/>
      <c r="D605" s="256" t="str">
        <f t="shared" si="79"/>
        <v/>
      </c>
      <c r="E605" s="234"/>
      <c r="F605" s="234"/>
      <c r="G605" s="242"/>
      <c r="H605" s="257" t="str">
        <f t="shared" si="80"/>
        <v/>
      </c>
      <c r="I605" s="234"/>
      <c r="J605" s="234"/>
      <c r="K605" s="234"/>
      <c r="L605" s="234"/>
      <c r="M605" s="308">
        <f t="shared" si="81"/>
        <v>0</v>
      </c>
      <c r="N605" s="234"/>
      <c r="O605" s="234"/>
      <c r="P605" s="234"/>
      <c r="Q605" s="234"/>
      <c r="R605" s="234"/>
      <c r="S605" s="234"/>
      <c r="T605" s="234"/>
      <c r="U605" s="234"/>
      <c r="V605" s="234"/>
      <c r="W605" s="234"/>
      <c r="X605" s="234"/>
      <c r="Y605" s="234"/>
      <c r="Z605" s="234"/>
      <c r="AA605" s="234"/>
      <c r="AB605" s="234"/>
      <c r="AC605" s="234"/>
      <c r="AD605" s="234"/>
      <c r="AE605" s="234"/>
      <c r="AF605" s="234"/>
      <c r="AG605" s="234"/>
      <c r="AH605" s="234"/>
      <c r="AI605" s="234"/>
      <c r="AJ605" s="234"/>
      <c r="AK605" s="234"/>
      <c r="AL605" s="258" t="str">
        <f t="shared" si="83"/>
        <v>нет</v>
      </c>
      <c r="AM605" s="258" t="str">
        <f t="shared" si="85"/>
        <v>нет</v>
      </c>
      <c r="AN605" s="258">
        <f t="shared" si="82"/>
        <v>0</v>
      </c>
      <c r="AO605" s="258" t="e">
        <f t="shared" si="84"/>
        <v>#VALUE!</v>
      </c>
    </row>
    <row r="606" spans="1:41">
      <c r="A606" s="261" t="e">
        <f t="shared" si="86"/>
        <v>#VALUE!</v>
      </c>
      <c r="B606" s="241">
        <v>603</v>
      </c>
      <c r="C606" s="242"/>
      <c r="D606" s="256" t="str">
        <f t="shared" si="79"/>
        <v/>
      </c>
      <c r="E606" s="234"/>
      <c r="F606" s="234"/>
      <c r="G606" s="242"/>
      <c r="H606" s="257" t="str">
        <f t="shared" si="80"/>
        <v/>
      </c>
      <c r="I606" s="234"/>
      <c r="J606" s="234"/>
      <c r="K606" s="234"/>
      <c r="L606" s="234"/>
      <c r="M606" s="308">
        <f t="shared" si="81"/>
        <v>0</v>
      </c>
      <c r="N606" s="234"/>
      <c r="O606" s="234"/>
      <c r="P606" s="234"/>
      <c r="Q606" s="234"/>
      <c r="R606" s="234"/>
      <c r="S606" s="234"/>
      <c r="T606" s="234"/>
      <c r="U606" s="234"/>
      <c r="V606" s="234"/>
      <c r="W606" s="234"/>
      <c r="X606" s="234"/>
      <c r="Y606" s="234"/>
      <c r="Z606" s="234"/>
      <c r="AA606" s="234"/>
      <c r="AB606" s="234"/>
      <c r="AC606" s="234"/>
      <c r="AD606" s="234"/>
      <c r="AE606" s="234"/>
      <c r="AF606" s="234"/>
      <c r="AG606" s="234"/>
      <c r="AH606" s="234"/>
      <c r="AI606" s="234"/>
      <c r="AJ606" s="234"/>
      <c r="AK606" s="234"/>
      <c r="AL606" s="258" t="str">
        <f t="shared" si="83"/>
        <v>нет</v>
      </c>
      <c r="AM606" s="258" t="str">
        <f t="shared" si="85"/>
        <v>нет</v>
      </c>
      <c r="AN606" s="258">
        <f t="shared" si="82"/>
        <v>0</v>
      </c>
      <c r="AO606" s="258" t="e">
        <f t="shared" si="84"/>
        <v>#VALUE!</v>
      </c>
    </row>
    <row r="607" spans="1:41">
      <c r="A607" s="261" t="e">
        <f t="shared" si="86"/>
        <v>#VALUE!</v>
      </c>
      <c r="B607" s="241">
        <v>604</v>
      </c>
      <c r="C607" s="242"/>
      <c r="D607" s="256" t="str">
        <f t="shared" si="79"/>
        <v/>
      </c>
      <c r="E607" s="234"/>
      <c r="F607" s="234"/>
      <c r="G607" s="242"/>
      <c r="H607" s="257" t="str">
        <f t="shared" si="80"/>
        <v/>
      </c>
      <c r="I607" s="234"/>
      <c r="J607" s="234"/>
      <c r="K607" s="234"/>
      <c r="L607" s="234"/>
      <c r="M607" s="308">
        <f t="shared" si="81"/>
        <v>0</v>
      </c>
      <c r="N607" s="234"/>
      <c r="O607" s="234"/>
      <c r="P607" s="234"/>
      <c r="Q607" s="234"/>
      <c r="R607" s="234"/>
      <c r="S607" s="234"/>
      <c r="T607" s="234"/>
      <c r="U607" s="234"/>
      <c r="V607" s="234"/>
      <c r="W607" s="234"/>
      <c r="X607" s="234"/>
      <c r="Y607" s="234"/>
      <c r="Z607" s="234"/>
      <c r="AA607" s="234"/>
      <c r="AB607" s="234"/>
      <c r="AC607" s="234"/>
      <c r="AD607" s="234"/>
      <c r="AE607" s="234"/>
      <c r="AF607" s="234"/>
      <c r="AG607" s="234"/>
      <c r="AH607" s="234"/>
      <c r="AI607" s="234"/>
      <c r="AJ607" s="234"/>
      <c r="AK607" s="234"/>
      <c r="AL607" s="258" t="str">
        <f t="shared" si="83"/>
        <v>нет</v>
      </c>
      <c r="AM607" s="258" t="str">
        <f t="shared" si="85"/>
        <v>нет</v>
      </c>
      <c r="AN607" s="258">
        <f t="shared" si="82"/>
        <v>0</v>
      </c>
      <c r="AO607" s="258" t="e">
        <f t="shared" si="84"/>
        <v>#VALUE!</v>
      </c>
    </row>
    <row r="608" spans="1:41">
      <c r="A608" s="261" t="e">
        <f t="shared" si="86"/>
        <v>#VALUE!</v>
      </c>
      <c r="B608" s="241">
        <v>605</v>
      </c>
      <c r="C608" s="242"/>
      <c r="D608" s="256" t="str">
        <f t="shared" si="79"/>
        <v/>
      </c>
      <c r="E608" s="234"/>
      <c r="F608" s="234"/>
      <c r="G608" s="242"/>
      <c r="H608" s="257" t="str">
        <f t="shared" si="80"/>
        <v/>
      </c>
      <c r="I608" s="234"/>
      <c r="J608" s="234"/>
      <c r="K608" s="234"/>
      <c r="L608" s="234"/>
      <c r="M608" s="308">
        <f t="shared" si="81"/>
        <v>0</v>
      </c>
      <c r="N608" s="234"/>
      <c r="O608" s="234"/>
      <c r="P608" s="234"/>
      <c r="Q608" s="234"/>
      <c r="R608" s="234"/>
      <c r="S608" s="234"/>
      <c r="T608" s="234"/>
      <c r="U608" s="234"/>
      <c r="V608" s="234"/>
      <c r="W608" s="234"/>
      <c r="X608" s="234"/>
      <c r="Y608" s="234"/>
      <c r="Z608" s="234"/>
      <c r="AA608" s="234"/>
      <c r="AB608" s="234"/>
      <c r="AC608" s="234"/>
      <c r="AD608" s="234"/>
      <c r="AE608" s="234"/>
      <c r="AF608" s="234"/>
      <c r="AG608" s="234"/>
      <c r="AH608" s="234"/>
      <c r="AI608" s="234"/>
      <c r="AJ608" s="234"/>
      <c r="AK608" s="234"/>
      <c r="AL608" s="258" t="str">
        <f t="shared" si="83"/>
        <v>нет</v>
      </c>
      <c r="AM608" s="258" t="str">
        <f t="shared" si="85"/>
        <v>нет</v>
      </c>
      <c r="AN608" s="258">
        <f t="shared" si="82"/>
        <v>0</v>
      </c>
      <c r="AO608" s="258" t="e">
        <f t="shared" si="84"/>
        <v>#VALUE!</v>
      </c>
    </row>
    <row r="609" spans="1:41">
      <c r="A609" s="261" t="e">
        <f t="shared" si="86"/>
        <v>#VALUE!</v>
      </c>
      <c r="B609" s="241">
        <v>606</v>
      </c>
      <c r="C609" s="242"/>
      <c r="D609" s="256" t="str">
        <f t="shared" si="79"/>
        <v/>
      </c>
      <c r="E609" s="234"/>
      <c r="F609" s="234"/>
      <c r="G609" s="242"/>
      <c r="H609" s="257" t="str">
        <f t="shared" si="80"/>
        <v/>
      </c>
      <c r="I609" s="234"/>
      <c r="J609" s="234"/>
      <c r="K609" s="234"/>
      <c r="L609" s="234"/>
      <c r="M609" s="308">
        <f t="shared" si="81"/>
        <v>0</v>
      </c>
      <c r="N609" s="234"/>
      <c r="O609" s="234"/>
      <c r="P609" s="234"/>
      <c r="Q609" s="234"/>
      <c r="R609" s="234"/>
      <c r="S609" s="234"/>
      <c r="T609" s="234"/>
      <c r="U609" s="234"/>
      <c r="V609" s="234"/>
      <c r="W609" s="234"/>
      <c r="X609" s="234"/>
      <c r="Y609" s="234"/>
      <c r="Z609" s="234"/>
      <c r="AA609" s="234"/>
      <c r="AB609" s="234"/>
      <c r="AC609" s="234"/>
      <c r="AD609" s="234"/>
      <c r="AE609" s="234"/>
      <c r="AF609" s="234"/>
      <c r="AG609" s="234"/>
      <c r="AH609" s="234"/>
      <c r="AI609" s="234"/>
      <c r="AJ609" s="234"/>
      <c r="AK609" s="234"/>
      <c r="AL609" s="258" t="str">
        <f t="shared" si="83"/>
        <v>нет</v>
      </c>
      <c r="AM609" s="258" t="str">
        <f t="shared" si="85"/>
        <v>нет</v>
      </c>
      <c r="AN609" s="258">
        <f t="shared" si="82"/>
        <v>0</v>
      </c>
      <c r="AO609" s="258" t="e">
        <f t="shared" si="84"/>
        <v>#VALUE!</v>
      </c>
    </row>
    <row r="610" spans="1:41">
      <c r="A610" s="261" t="e">
        <f t="shared" si="86"/>
        <v>#VALUE!</v>
      </c>
      <c r="B610" s="241">
        <v>607</v>
      </c>
      <c r="C610" s="242"/>
      <c r="D610" s="256" t="str">
        <f t="shared" si="79"/>
        <v/>
      </c>
      <c r="E610" s="234"/>
      <c r="F610" s="234"/>
      <c r="G610" s="242"/>
      <c r="H610" s="257" t="str">
        <f t="shared" si="80"/>
        <v/>
      </c>
      <c r="I610" s="234"/>
      <c r="J610" s="234"/>
      <c r="K610" s="234"/>
      <c r="L610" s="234"/>
      <c r="M610" s="308">
        <f t="shared" si="81"/>
        <v>0</v>
      </c>
      <c r="N610" s="234"/>
      <c r="O610" s="234"/>
      <c r="P610" s="234"/>
      <c r="Q610" s="234"/>
      <c r="R610" s="234"/>
      <c r="S610" s="234"/>
      <c r="T610" s="234"/>
      <c r="U610" s="234"/>
      <c r="V610" s="234"/>
      <c r="W610" s="234"/>
      <c r="X610" s="234"/>
      <c r="Y610" s="234"/>
      <c r="Z610" s="234"/>
      <c r="AA610" s="234"/>
      <c r="AB610" s="234"/>
      <c r="AC610" s="234"/>
      <c r="AD610" s="234"/>
      <c r="AE610" s="234"/>
      <c r="AF610" s="234"/>
      <c r="AG610" s="234"/>
      <c r="AH610" s="234"/>
      <c r="AI610" s="234"/>
      <c r="AJ610" s="234"/>
      <c r="AK610" s="234"/>
      <c r="AL610" s="258" t="str">
        <f t="shared" si="83"/>
        <v>нет</v>
      </c>
      <c r="AM610" s="258" t="str">
        <f t="shared" si="85"/>
        <v>нет</v>
      </c>
      <c r="AN610" s="258">
        <f t="shared" si="82"/>
        <v>0</v>
      </c>
      <c r="AO610" s="258" t="e">
        <f t="shared" si="84"/>
        <v>#VALUE!</v>
      </c>
    </row>
    <row r="611" spans="1:41">
      <c r="A611" s="261" t="e">
        <f t="shared" si="86"/>
        <v>#VALUE!</v>
      </c>
      <c r="B611" s="241">
        <v>608</v>
      </c>
      <c r="C611" s="242"/>
      <c r="D611" s="256" t="str">
        <f t="shared" si="79"/>
        <v/>
      </c>
      <c r="E611" s="234"/>
      <c r="F611" s="234"/>
      <c r="G611" s="242"/>
      <c r="H611" s="257" t="str">
        <f t="shared" si="80"/>
        <v/>
      </c>
      <c r="I611" s="234"/>
      <c r="J611" s="234"/>
      <c r="K611" s="234"/>
      <c r="L611" s="234"/>
      <c r="M611" s="308">
        <f t="shared" si="81"/>
        <v>0</v>
      </c>
      <c r="N611" s="234"/>
      <c r="O611" s="234"/>
      <c r="P611" s="234"/>
      <c r="Q611" s="234"/>
      <c r="R611" s="234"/>
      <c r="S611" s="234"/>
      <c r="T611" s="234"/>
      <c r="U611" s="234"/>
      <c r="V611" s="234"/>
      <c r="W611" s="234"/>
      <c r="X611" s="234"/>
      <c r="Y611" s="234"/>
      <c r="Z611" s="234"/>
      <c r="AA611" s="234"/>
      <c r="AB611" s="234"/>
      <c r="AC611" s="234"/>
      <c r="AD611" s="234"/>
      <c r="AE611" s="234"/>
      <c r="AF611" s="234"/>
      <c r="AG611" s="234"/>
      <c r="AH611" s="234"/>
      <c r="AI611" s="234"/>
      <c r="AJ611" s="234"/>
      <c r="AK611" s="234"/>
      <c r="AL611" s="258" t="str">
        <f t="shared" si="83"/>
        <v>нет</v>
      </c>
      <c r="AM611" s="258" t="str">
        <f t="shared" si="85"/>
        <v>нет</v>
      </c>
      <c r="AN611" s="258">
        <f t="shared" si="82"/>
        <v>0</v>
      </c>
      <c r="AO611" s="258" t="e">
        <f t="shared" si="84"/>
        <v>#VALUE!</v>
      </c>
    </row>
    <row r="612" spans="1:41">
      <c r="A612" s="261" t="e">
        <f t="shared" si="86"/>
        <v>#VALUE!</v>
      </c>
      <c r="B612" s="241">
        <v>609</v>
      </c>
      <c r="C612" s="242"/>
      <c r="D612" s="256" t="str">
        <f t="shared" si="79"/>
        <v/>
      </c>
      <c r="E612" s="234"/>
      <c r="F612" s="234"/>
      <c r="G612" s="242"/>
      <c r="H612" s="257" t="str">
        <f t="shared" si="80"/>
        <v/>
      </c>
      <c r="I612" s="234"/>
      <c r="J612" s="234"/>
      <c r="K612" s="234"/>
      <c r="L612" s="234"/>
      <c r="M612" s="308">
        <f t="shared" si="81"/>
        <v>0</v>
      </c>
      <c r="N612" s="234"/>
      <c r="O612" s="234"/>
      <c r="P612" s="234"/>
      <c r="Q612" s="234"/>
      <c r="R612" s="234"/>
      <c r="S612" s="234"/>
      <c r="T612" s="234"/>
      <c r="U612" s="234"/>
      <c r="V612" s="234"/>
      <c r="W612" s="234"/>
      <c r="X612" s="234"/>
      <c r="Y612" s="234"/>
      <c r="Z612" s="234"/>
      <c r="AA612" s="234"/>
      <c r="AB612" s="234"/>
      <c r="AC612" s="234"/>
      <c r="AD612" s="234"/>
      <c r="AE612" s="234"/>
      <c r="AF612" s="234"/>
      <c r="AG612" s="234"/>
      <c r="AH612" s="234"/>
      <c r="AI612" s="234"/>
      <c r="AJ612" s="234"/>
      <c r="AK612" s="234"/>
      <c r="AL612" s="258" t="str">
        <f t="shared" si="83"/>
        <v>нет</v>
      </c>
      <c r="AM612" s="258" t="str">
        <f t="shared" si="85"/>
        <v>нет</v>
      </c>
      <c r="AN612" s="258">
        <f t="shared" si="82"/>
        <v>0</v>
      </c>
      <c r="AO612" s="258" t="e">
        <f t="shared" si="84"/>
        <v>#VALUE!</v>
      </c>
    </row>
    <row r="613" spans="1:41">
      <c r="A613" s="261" t="e">
        <f t="shared" si="86"/>
        <v>#VALUE!</v>
      </c>
      <c r="B613" s="241">
        <v>610</v>
      </c>
      <c r="C613" s="242"/>
      <c r="D613" s="256" t="str">
        <f t="shared" si="79"/>
        <v/>
      </c>
      <c r="E613" s="234"/>
      <c r="F613" s="234"/>
      <c r="G613" s="242"/>
      <c r="H613" s="257" t="str">
        <f t="shared" si="80"/>
        <v/>
      </c>
      <c r="I613" s="234"/>
      <c r="J613" s="234"/>
      <c r="K613" s="234"/>
      <c r="L613" s="234"/>
      <c r="M613" s="308">
        <f t="shared" si="81"/>
        <v>0</v>
      </c>
      <c r="N613" s="234"/>
      <c r="O613" s="234"/>
      <c r="P613" s="234"/>
      <c r="Q613" s="234"/>
      <c r="R613" s="234"/>
      <c r="S613" s="234"/>
      <c r="T613" s="234"/>
      <c r="U613" s="234"/>
      <c r="V613" s="234"/>
      <c r="W613" s="234"/>
      <c r="X613" s="234"/>
      <c r="Y613" s="234"/>
      <c r="Z613" s="234"/>
      <c r="AA613" s="234"/>
      <c r="AB613" s="234"/>
      <c r="AC613" s="234"/>
      <c r="AD613" s="234"/>
      <c r="AE613" s="234"/>
      <c r="AF613" s="234"/>
      <c r="AG613" s="234"/>
      <c r="AH613" s="234"/>
      <c r="AI613" s="234"/>
      <c r="AJ613" s="234"/>
      <c r="AK613" s="234"/>
      <c r="AL613" s="258" t="str">
        <f t="shared" si="83"/>
        <v>нет</v>
      </c>
      <c r="AM613" s="258" t="str">
        <f t="shared" si="85"/>
        <v>нет</v>
      </c>
      <c r="AN613" s="258">
        <f t="shared" si="82"/>
        <v>0</v>
      </c>
      <c r="AO613" s="258" t="e">
        <f t="shared" si="84"/>
        <v>#VALUE!</v>
      </c>
    </row>
    <row r="614" spans="1:41">
      <c r="A614" s="261" t="e">
        <f t="shared" si="86"/>
        <v>#VALUE!</v>
      </c>
      <c r="B614" s="241">
        <v>611</v>
      </c>
      <c r="C614" s="242"/>
      <c r="D614" s="256" t="str">
        <f t="shared" si="79"/>
        <v/>
      </c>
      <c r="E614" s="234"/>
      <c r="F614" s="234"/>
      <c r="G614" s="242"/>
      <c r="H614" s="257" t="str">
        <f t="shared" si="80"/>
        <v/>
      </c>
      <c r="I614" s="234"/>
      <c r="J614" s="234"/>
      <c r="K614" s="234"/>
      <c r="L614" s="234"/>
      <c r="M614" s="308">
        <f t="shared" si="81"/>
        <v>0</v>
      </c>
      <c r="N614" s="234"/>
      <c r="O614" s="234"/>
      <c r="P614" s="234"/>
      <c r="Q614" s="234"/>
      <c r="R614" s="234"/>
      <c r="S614" s="234"/>
      <c r="T614" s="234"/>
      <c r="U614" s="234"/>
      <c r="V614" s="234"/>
      <c r="W614" s="234"/>
      <c r="X614" s="234"/>
      <c r="Y614" s="234"/>
      <c r="Z614" s="234"/>
      <c r="AA614" s="234"/>
      <c r="AB614" s="234"/>
      <c r="AC614" s="234"/>
      <c r="AD614" s="234"/>
      <c r="AE614" s="234"/>
      <c r="AF614" s="234"/>
      <c r="AG614" s="234"/>
      <c r="AH614" s="234"/>
      <c r="AI614" s="234"/>
      <c r="AJ614" s="234"/>
      <c r="AK614" s="234"/>
      <c r="AL614" s="258" t="str">
        <f t="shared" si="83"/>
        <v>нет</v>
      </c>
      <c r="AM614" s="258" t="str">
        <f t="shared" si="85"/>
        <v>нет</v>
      </c>
      <c r="AN614" s="258">
        <f t="shared" si="82"/>
        <v>0</v>
      </c>
      <c r="AO614" s="258" t="e">
        <f t="shared" si="84"/>
        <v>#VALUE!</v>
      </c>
    </row>
    <row r="615" spans="1:41">
      <c r="A615" s="261" t="e">
        <f t="shared" si="86"/>
        <v>#VALUE!</v>
      </c>
      <c r="B615" s="241">
        <v>612</v>
      </c>
      <c r="C615" s="242"/>
      <c r="D615" s="256" t="str">
        <f t="shared" si="79"/>
        <v/>
      </c>
      <c r="E615" s="234"/>
      <c r="F615" s="234"/>
      <c r="G615" s="242"/>
      <c r="H615" s="257" t="str">
        <f t="shared" si="80"/>
        <v/>
      </c>
      <c r="I615" s="234"/>
      <c r="J615" s="234"/>
      <c r="K615" s="234"/>
      <c r="L615" s="234"/>
      <c r="M615" s="308">
        <f t="shared" si="81"/>
        <v>0</v>
      </c>
      <c r="N615" s="234"/>
      <c r="O615" s="234"/>
      <c r="P615" s="234"/>
      <c r="Q615" s="234"/>
      <c r="R615" s="234"/>
      <c r="S615" s="234"/>
      <c r="T615" s="234"/>
      <c r="U615" s="234"/>
      <c r="V615" s="234"/>
      <c r="W615" s="234"/>
      <c r="X615" s="234"/>
      <c r="Y615" s="234"/>
      <c r="Z615" s="234"/>
      <c r="AA615" s="234"/>
      <c r="AB615" s="234"/>
      <c r="AC615" s="234"/>
      <c r="AD615" s="234"/>
      <c r="AE615" s="234"/>
      <c r="AF615" s="234"/>
      <c r="AG615" s="234"/>
      <c r="AH615" s="234"/>
      <c r="AI615" s="234"/>
      <c r="AJ615" s="234"/>
      <c r="AK615" s="234"/>
      <c r="AL615" s="258" t="str">
        <f t="shared" si="83"/>
        <v>нет</v>
      </c>
      <c r="AM615" s="258" t="str">
        <f t="shared" si="85"/>
        <v>нет</v>
      </c>
      <c r="AN615" s="258">
        <f t="shared" si="82"/>
        <v>0</v>
      </c>
      <c r="AO615" s="258" t="e">
        <f t="shared" si="84"/>
        <v>#VALUE!</v>
      </c>
    </row>
    <row r="616" spans="1:41">
      <c r="A616" s="261" t="e">
        <f t="shared" si="86"/>
        <v>#VALUE!</v>
      </c>
      <c r="B616" s="241">
        <v>613</v>
      </c>
      <c r="C616" s="242"/>
      <c r="D616" s="256" t="str">
        <f t="shared" si="79"/>
        <v/>
      </c>
      <c r="E616" s="234"/>
      <c r="F616" s="234"/>
      <c r="G616" s="242"/>
      <c r="H616" s="257" t="str">
        <f t="shared" si="80"/>
        <v/>
      </c>
      <c r="I616" s="234"/>
      <c r="J616" s="234"/>
      <c r="K616" s="234"/>
      <c r="L616" s="234"/>
      <c r="M616" s="308">
        <f t="shared" si="81"/>
        <v>0</v>
      </c>
      <c r="N616" s="234"/>
      <c r="O616" s="234"/>
      <c r="P616" s="234"/>
      <c r="Q616" s="234"/>
      <c r="R616" s="234"/>
      <c r="S616" s="234"/>
      <c r="T616" s="234"/>
      <c r="U616" s="234"/>
      <c r="V616" s="234"/>
      <c r="W616" s="234"/>
      <c r="X616" s="234"/>
      <c r="Y616" s="234"/>
      <c r="Z616" s="234"/>
      <c r="AA616" s="234"/>
      <c r="AB616" s="234"/>
      <c r="AC616" s="234"/>
      <c r="AD616" s="234"/>
      <c r="AE616" s="234"/>
      <c r="AF616" s="234"/>
      <c r="AG616" s="234"/>
      <c r="AH616" s="234"/>
      <c r="AI616" s="234"/>
      <c r="AJ616" s="234"/>
      <c r="AK616" s="234"/>
      <c r="AL616" s="258" t="str">
        <f t="shared" si="83"/>
        <v>нет</v>
      </c>
      <c r="AM616" s="258" t="str">
        <f t="shared" si="85"/>
        <v>нет</v>
      </c>
      <c r="AN616" s="258">
        <f t="shared" si="82"/>
        <v>0</v>
      </c>
      <c r="AO616" s="258" t="e">
        <f t="shared" si="84"/>
        <v>#VALUE!</v>
      </c>
    </row>
    <row r="617" spans="1:41">
      <c r="A617" s="261" t="e">
        <f t="shared" si="86"/>
        <v>#VALUE!</v>
      </c>
      <c r="B617" s="241">
        <v>614</v>
      </c>
      <c r="C617" s="242"/>
      <c r="D617" s="256" t="str">
        <f t="shared" si="79"/>
        <v/>
      </c>
      <c r="E617" s="234"/>
      <c r="F617" s="234"/>
      <c r="G617" s="242"/>
      <c r="H617" s="257" t="str">
        <f t="shared" si="80"/>
        <v/>
      </c>
      <c r="I617" s="234"/>
      <c r="J617" s="234"/>
      <c r="K617" s="234"/>
      <c r="L617" s="234"/>
      <c r="M617" s="308">
        <f t="shared" si="81"/>
        <v>0</v>
      </c>
      <c r="N617" s="234"/>
      <c r="O617" s="234"/>
      <c r="P617" s="234"/>
      <c r="Q617" s="234"/>
      <c r="R617" s="234"/>
      <c r="S617" s="234"/>
      <c r="T617" s="234"/>
      <c r="U617" s="234"/>
      <c r="V617" s="234"/>
      <c r="W617" s="234"/>
      <c r="X617" s="234"/>
      <c r="Y617" s="234"/>
      <c r="Z617" s="234"/>
      <c r="AA617" s="234"/>
      <c r="AB617" s="234"/>
      <c r="AC617" s="234"/>
      <c r="AD617" s="234"/>
      <c r="AE617" s="234"/>
      <c r="AF617" s="234"/>
      <c r="AG617" s="234"/>
      <c r="AH617" s="234"/>
      <c r="AI617" s="234"/>
      <c r="AJ617" s="234"/>
      <c r="AK617" s="234"/>
      <c r="AL617" s="258" t="str">
        <f t="shared" si="83"/>
        <v>нет</v>
      </c>
      <c r="AM617" s="258" t="str">
        <f t="shared" si="85"/>
        <v>нет</v>
      </c>
      <c r="AN617" s="258">
        <f t="shared" si="82"/>
        <v>0</v>
      </c>
      <c r="AO617" s="258" t="e">
        <f t="shared" si="84"/>
        <v>#VALUE!</v>
      </c>
    </row>
    <row r="618" spans="1:41">
      <c r="A618" s="261" t="e">
        <f t="shared" si="86"/>
        <v>#VALUE!</v>
      </c>
      <c r="B618" s="241">
        <v>615</v>
      </c>
      <c r="C618" s="242"/>
      <c r="D618" s="256" t="str">
        <f t="shared" si="79"/>
        <v/>
      </c>
      <c r="E618" s="234"/>
      <c r="F618" s="234"/>
      <c r="G618" s="242"/>
      <c r="H618" s="257" t="str">
        <f t="shared" si="80"/>
        <v/>
      </c>
      <c r="I618" s="234"/>
      <c r="J618" s="234"/>
      <c r="K618" s="234"/>
      <c r="L618" s="234"/>
      <c r="M618" s="308">
        <f t="shared" si="81"/>
        <v>0</v>
      </c>
      <c r="N618" s="234"/>
      <c r="O618" s="234"/>
      <c r="P618" s="234"/>
      <c r="Q618" s="234"/>
      <c r="R618" s="234"/>
      <c r="S618" s="234"/>
      <c r="T618" s="234"/>
      <c r="U618" s="234"/>
      <c r="V618" s="234"/>
      <c r="W618" s="234"/>
      <c r="X618" s="234"/>
      <c r="Y618" s="234"/>
      <c r="Z618" s="234"/>
      <c r="AA618" s="234"/>
      <c r="AB618" s="234"/>
      <c r="AC618" s="234"/>
      <c r="AD618" s="234"/>
      <c r="AE618" s="234"/>
      <c r="AF618" s="234"/>
      <c r="AG618" s="234"/>
      <c r="AH618" s="234"/>
      <c r="AI618" s="234"/>
      <c r="AJ618" s="234"/>
      <c r="AK618" s="234"/>
      <c r="AL618" s="258" t="str">
        <f t="shared" si="83"/>
        <v>нет</v>
      </c>
      <c r="AM618" s="258" t="str">
        <f t="shared" si="85"/>
        <v>нет</v>
      </c>
      <c r="AN618" s="258">
        <f t="shared" si="82"/>
        <v>0</v>
      </c>
      <c r="AO618" s="258" t="e">
        <f t="shared" si="84"/>
        <v>#VALUE!</v>
      </c>
    </row>
    <row r="619" spans="1:41">
      <c r="A619" s="261" t="e">
        <f t="shared" si="86"/>
        <v>#VALUE!</v>
      </c>
      <c r="B619" s="241">
        <v>616</v>
      </c>
      <c r="C619" s="242"/>
      <c r="D619" s="256" t="str">
        <f t="shared" si="79"/>
        <v/>
      </c>
      <c r="E619" s="234"/>
      <c r="F619" s="234"/>
      <c r="G619" s="242"/>
      <c r="H619" s="257" t="str">
        <f t="shared" si="80"/>
        <v/>
      </c>
      <c r="I619" s="234"/>
      <c r="J619" s="234"/>
      <c r="K619" s="234"/>
      <c r="L619" s="234"/>
      <c r="M619" s="308">
        <f t="shared" si="81"/>
        <v>0</v>
      </c>
      <c r="N619" s="234"/>
      <c r="O619" s="234"/>
      <c r="P619" s="234"/>
      <c r="Q619" s="234"/>
      <c r="R619" s="234"/>
      <c r="S619" s="234"/>
      <c r="T619" s="234"/>
      <c r="U619" s="234"/>
      <c r="V619" s="234"/>
      <c r="W619" s="234"/>
      <c r="X619" s="234"/>
      <c r="Y619" s="234"/>
      <c r="Z619" s="234"/>
      <c r="AA619" s="234"/>
      <c r="AB619" s="234"/>
      <c r="AC619" s="234"/>
      <c r="AD619" s="234"/>
      <c r="AE619" s="234"/>
      <c r="AF619" s="234"/>
      <c r="AG619" s="234"/>
      <c r="AH619" s="234"/>
      <c r="AI619" s="234"/>
      <c r="AJ619" s="234"/>
      <c r="AK619" s="234"/>
      <c r="AL619" s="258" t="str">
        <f t="shared" si="83"/>
        <v>нет</v>
      </c>
      <c r="AM619" s="258" t="str">
        <f t="shared" si="85"/>
        <v>нет</v>
      </c>
      <c r="AN619" s="258">
        <f t="shared" si="82"/>
        <v>0</v>
      </c>
      <c r="AO619" s="258" t="e">
        <f t="shared" si="84"/>
        <v>#VALUE!</v>
      </c>
    </row>
    <row r="620" spans="1:41">
      <c r="A620" s="261" t="e">
        <f t="shared" si="86"/>
        <v>#VALUE!</v>
      </c>
      <c r="B620" s="241">
        <v>617</v>
      </c>
      <c r="C620" s="242"/>
      <c r="D620" s="256" t="str">
        <f t="shared" si="79"/>
        <v/>
      </c>
      <c r="E620" s="234"/>
      <c r="F620" s="234"/>
      <c r="G620" s="242"/>
      <c r="H620" s="257" t="str">
        <f t="shared" si="80"/>
        <v/>
      </c>
      <c r="I620" s="234"/>
      <c r="J620" s="234"/>
      <c r="K620" s="234"/>
      <c r="L620" s="234"/>
      <c r="M620" s="308">
        <f t="shared" si="81"/>
        <v>0</v>
      </c>
      <c r="N620" s="234"/>
      <c r="O620" s="234"/>
      <c r="P620" s="234"/>
      <c r="Q620" s="234"/>
      <c r="R620" s="234"/>
      <c r="S620" s="234"/>
      <c r="T620" s="234"/>
      <c r="U620" s="234"/>
      <c r="V620" s="234"/>
      <c r="W620" s="234"/>
      <c r="X620" s="234"/>
      <c r="Y620" s="234"/>
      <c r="Z620" s="234"/>
      <c r="AA620" s="234"/>
      <c r="AB620" s="234"/>
      <c r="AC620" s="234"/>
      <c r="AD620" s="234"/>
      <c r="AE620" s="234"/>
      <c r="AF620" s="234"/>
      <c r="AG620" s="234"/>
      <c r="AH620" s="234"/>
      <c r="AI620" s="234"/>
      <c r="AJ620" s="234"/>
      <c r="AK620" s="234"/>
      <c r="AL620" s="258" t="str">
        <f t="shared" si="83"/>
        <v>нет</v>
      </c>
      <c r="AM620" s="258" t="str">
        <f t="shared" si="85"/>
        <v>нет</v>
      </c>
      <c r="AN620" s="258">
        <f t="shared" si="82"/>
        <v>0</v>
      </c>
      <c r="AO620" s="258" t="e">
        <f t="shared" si="84"/>
        <v>#VALUE!</v>
      </c>
    </row>
    <row r="621" spans="1:41">
      <c r="A621" s="261" t="e">
        <f t="shared" si="86"/>
        <v>#VALUE!</v>
      </c>
      <c r="B621" s="241">
        <v>618</v>
      </c>
      <c r="C621" s="242"/>
      <c r="D621" s="256" t="str">
        <f t="shared" si="79"/>
        <v/>
      </c>
      <c r="E621" s="234"/>
      <c r="F621" s="234"/>
      <c r="G621" s="242"/>
      <c r="H621" s="257" t="str">
        <f t="shared" si="80"/>
        <v/>
      </c>
      <c r="I621" s="234"/>
      <c r="J621" s="234"/>
      <c r="K621" s="234"/>
      <c r="L621" s="234"/>
      <c r="M621" s="308">
        <f t="shared" si="81"/>
        <v>0</v>
      </c>
      <c r="N621" s="234"/>
      <c r="O621" s="234"/>
      <c r="P621" s="234"/>
      <c r="Q621" s="234"/>
      <c r="R621" s="234"/>
      <c r="S621" s="234"/>
      <c r="T621" s="234"/>
      <c r="U621" s="234"/>
      <c r="V621" s="234"/>
      <c r="W621" s="234"/>
      <c r="X621" s="234"/>
      <c r="Y621" s="234"/>
      <c r="Z621" s="234"/>
      <c r="AA621" s="234"/>
      <c r="AB621" s="234"/>
      <c r="AC621" s="234"/>
      <c r="AD621" s="234"/>
      <c r="AE621" s="234"/>
      <c r="AF621" s="234"/>
      <c r="AG621" s="234"/>
      <c r="AH621" s="234"/>
      <c r="AI621" s="234"/>
      <c r="AJ621" s="234"/>
      <c r="AK621" s="234"/>
      <c r="AL621" s="258" t="str">
        <f t="shared" si="83"/>
        <v>нет</v>
      </c>
      <c r="AM621" s="258" t="str">
        <f t="shared" si="85"/>
        <v>нет</v>
      </c>
      <c r="AN621" s="258">
        <f t="shared" si="82"/>
        <v>0</v>
      </c>
      <c r="AO621" s="258" t="e">
        <f t="shared" si="84"/>
        <v>#VALUE!</v>
      </c>
    </row>
    <row r="622" spans="1:41">
      <c r="A622" s="261" t="e">
        <f t="shared" si="86"/>
        <v>#VALUE!</v>
      </c>
      <c r="B622" s="241">
        <v>619</v>
      </c>
      <c r="C622" s="242"/>
      <c r="D622" s="256" t="str">
        <f t="shared" si="79"/>
        <v/>
      </c>
      <c r="E622" s="234"/>
      <c r="F622" s="234"/>
      <c r="G622" s="242"/>
      <c r="H622" s="257" t="str">
        <f t="shared" si="80"/>
        <v/>
      </c>
      <c r="I622" s="234"/>
      <c r="J622" s="234"/>
      <c r="K622" s="234"/>
      <c r="L622" s="234"/>
      <c r="M622" s="308">
        <f t="shared" si="81"/>
        <v>0</v>
      </c>
      <c r="N622" s="234"/>
      <c r="O622" s="234"/>
      <c r="P622" s="234"/>
      <c r="Q622" s="234"/>
      <c r="R622" s="234"/>
      <c r="S622" s="234"/>
      <c r="T622" s="234"/>
      <c r="U622" s="234"/>
      <c r="V622" s="234"/>
      <c r="W622" s="234"/>
      <c r="X622" s="234"/>
      <c r="Y622" s="234"/>
      <c r="Z622" s="234"/>
      <c r="AA622" s="234"/>
      <c r="AB622" s="234"/>
      <c r="AC622" s="234"/>
      <c r="AD622" s="234"/>
      <c r="AE622" s="234"/>
      <c r="AF622" s="234"/>
      <c r="AG622" s="234"/>
      <c r="AH622" s="234"/>
      <c r="AI622" s="234"/>
      <c r="AJ622" s="234"/>
      <c r="AK622" s="234"/>
      <c r="AL622" s="258" t="str">
        <f t="shared" si="83"/>
        <v>нет</v>
      </c>
      <c r="AM622" s="258" t="str">
        <f t="shared" si="85"/>
        <v>нет</v>
      </c>
      <c r="AN622" s="258">
        <f t="shared" si="82"/>
        <v>0</v>
      </c>
      <c r="AO622" s="258" t="e">
        <f t="shared" si="84"/>
        <v>#VALUE!</v>
      </c>
    </row>
    <row r="623" spans="1:41">
      <c r="A623" s="261" t="e">
        <f t="shared" si="86"/>
        <v>#VALUE!</v>
      </c>
      <c r="B623" s="241">
        <v>620</v>
      </c>
      <c r="C623" s="242"/>
      <c r="D623" s="256" t="str">
        <f t="shared" si="79"/>
        <v/>
      </c>
      <c r="E623" s="234"/>
      <c r="F623" s="234"/>
      <c r="G623" s="242"/>
      <c r="H623" s="257" t="str">
        <f t="shared" si="80"/>
        <v/>
      </c>
      <c r="I623" s="234"/>
      <c r="J623" s="234"/>
      <c r="K623" s="234"/>
      <c r="L623" s="234"/>
      <c r="M623" s="308">
        <f t="shared" si="81"/>
        <v>0</v>
      </c>
      <c r="N623" s="234"/>
      <c r="O623" s="234"/>
      <c r="P623" s="234"/>
      <c r="Q623" s="234"/>
      <c r="R623" s="234"/>
      <c r="S623" s="234"/>
      <c r="T623" s="234"/>
      <c r="U623" s="234"/>
      <c r="V623" s="234"/>
      <c r="W623" s="234"/>
      <c r="X623" s="234"/>
      <c r="Y623" s="234"/>
      <c r="Z623" s="234"/>
      <c r="AA623" s="234"/>
      <c r="AB623" s="234"/>
      <c r="AC623" s="234"/>
      <c r="AD623" s="234"/>
      <c r="AE623" s="234"/>
      <c r="AF623" s="234"/>
      <c r="AG623" s="234"/>
      <c r="AH623" s="234"/>
      <c r="AI623" s="234"/>
      <c r="AJ623" s="234"/>
      <c r="AK623" s="234"/>
      <c r="AL623" s="258" t="str">
        <f t="shared" si="83"/>
        <v>нет</v>
      </c>
      <c r="AM623" s="258" t="str">
        <f t="shared" si="85"/>
        <v>нет</v>
      </c>
      <c r="AN623" s="258">
        <f t="shared" si="82"/>
        <v>0</v>
      </c>
      <c r="AO623" s="258" t="e">
        <f t="shared" si="84"/>
        <v>#VALUE!</v>
      </c>
    </row>
    <row r="624" spans="1:41">
      <c r="A624" s="261" t="e">
        <f t="shared" si="86"/>
        <v>#VALUE!</v>
      </c>
      <c r="B624" s="241">
        <v>621</v>
      </c>
      <c r="C624" s="242"/>
      <c r="D624" s="256" t="str">
        <f t="shared" si="79"/>
        <v/>
      </c>
      <c r="E624" s="234"/>
      <c r="F624" s="234"/>
      <c r="G624" s="242"/>
      <c r="H624" s="257" t="str">
        <f t="shared" si="80"/>
        <v/>
      </c>
      <c r="I624" s="234"/>
      <c r="J624" s="234"/>
      <c r="K624" s="234"/>
      <c r="L624" s="234"/>
      <c r="M624" s="308">
        <f t="shared" si="81"/>
        <v>0</v>
      </c>
      <c r="N624" s="234"/>
      <c r="O624" s="234"/>
      <c r="P624" s="234"/>
      <c r="Q624" s="234"/>
      <c r="R624" s="234"/>
      <c r="S624" s="234"/>
      <c r="T624" s="234"/>
      <c r="U624" s="234"/>
      <c r="V624" s="234"/>
      <c r="W624" s="234"/>
      <c r="X624" s="234"/>
      <c r="Y624" s="234"/>
      <c r="Z624" s="234"/>
      <c r="AA624" s="234"/>
      <c r="AB624" s="234"/>
      <c r="AC624" s="234"/>
      <c r="AD624" s="234"/>
      <c r="AE624" s="234"/>
      <c r="AF624" s="234"/>
      <c r="AG624" s="234"/>
      <c r="AH624" s="234"/>
      <c r="AI624" s="234"/>
      <c r="AJ624" s="234"/>
      <c r="AK624" s="234"/>
      <c r="AL624" s="258" t="str">
        <f t="shared" si="83"/>
        <v>нет</v>
      </c>
      <c r="AM624" s="258" t="str">
        <f t="shared" si="85"/>
        <v>нет</v>
      </c>
      <c r="AN624" s="258">
        <f t="shared" si="82"/>
        <v>0</v>
      </c>
      <c r="AO624" s="258" t="e">
        <f t="shared" si="84"/>
        <v>#VALUE!</v>
      </c>
    </row>
    <row r="625" spans="1:41">
      <c r="A625" s="261" t="e">
        <f t="shared" si="86"/>
        <v>#VALUE!</v>
      </c>
      <c r="B625" s="241">
        <v>622</v>
      </c>
      <c r="C625" s="242"/>
      <c r="D625" s="256" t="str">
        <f t="shared" si="79"/>
        <v/>
      </c>
      <c r="E625" s="234"/>
      <c r="F625" s="234"/>
      <c r="G625" s="242"/>
      <c r="H625" s="257" t="str">
        <f t="shared" si="80"/>
        <v/>
      </c>
      <c r="I625" s="234"/>
      <c r="J625" s="234"/>
      <c r="K625" s="234"/>
      <c r="L625" s="234"/>
      <c r="M625" s="308">
        <f t="shared" si="81"/>
        <v>0</v>
      </c>
      <c r="N625" s="234"/>
      <c r="O625" s="234"/>
      <c r="P625" s="234"/>
      <c r="Q625" s="234"/>
      <c r="R625" s="234"/>
      <c r="S625" s="234"/>
      <c r="T625" s="234"/>
      <c r="U625" s="234"/>
      <c r="V625" s="234"/>
      <c r="W625" s="234"/>
      <c r="X625" s="234"/>
      <c r="Y625" s="234"/>
      <c r="Z625" s="234"/>
      <c r="AA625" s="234"/>
      <c r="AB625" s="234"/>
      <c r="AC625" s="234"/>
      <c r="AD625" s="234"/>
      <c r="AE625" s="234"/>
      <c r="AF625" s="234"/>
      <c r="AG625" s="234"/>
      <c r="AH625" s="234"/>
      <c r="AI625" s="234"/>
      <c r="AJ625" s="234"/>
      <c r="AK625" s="234"/>
      <c r="AL625" s="258" t="str">
        <f t="shared" si="83"/>
        <v>нет</v>
      </c>
      <c r="AM625" s="258" t="str">
        <f t="shared" si="85"/>
        <v>нет</v>
      </c>
      <c r="AN625" s="258">
        <f t="shared" si="82"/>
        <v>0</v>
      </c>
      <c r="AO625" s="258" t="e">
        <f t="shared" si="84"/>
        <v>#VALUE!</v>
      </c>
    </row>
    <row r="626" spans="1:41">
      <c r="A626" s="261" t="e">
        <f t="shared" si="86"/>
        <v>#VALUE!</v>
      </c>
      <c r="B626" s="241">
        <v>623</v>
      </c>
      <c r="C626" s="242"/>
      <c r="D626" s="256" t="str">
        <f t="shared" si="79"/>
        <v/>
      </c>
      <c r="E626" s="234"/>
      <c r="F626" s="234"/>
      <c r="G626" s="242"/>
      <c r="H626" s="257" t="str">
        <f t="shared" si="80"/>
        <v/>
      </c>
      <c r="I626" s="234"/>
      <c r="J626" s="234"/>
      <c r="K626" s="234"/>
      <c r="L626" s="234"/>
      <c r="M626" s="308">
        <f t="shared" si="81"/>
        <v>0</v>
      </c>
      <c r="N626" s="234"/>
      <c r="O626" s="234"/>
      <c r="P626" s="234"/>
      <c r="Q626" s="234"/>
      <c r="R626" s="234"/>
      <c r="S626" s="234"/>
      <c r="T626" s="234"/>
      <c r="U626" s="234"/>
      <c r="V626" s="234"/>
      <c r="W626" s="234"/>
      <c r="X626" s="234"/>
      <c r="Y626" s="234"/>
      <c r="Z626" s="234"/>
      <c r="AA626" s="234"/>
      <c r="AB626" s="234"/>
      <c r="AC626" s="234"/>
      <c r="AD626" s="234"/>
      <c r="AE626" s="234"/>
      <c r="AF626" s="234"/>
      <c r="AG626" s="234"/>
      <c r="AH626" s="234"/>
      <c r="AI626" s="234"/>
      <c r="AJ626" s="234"/>
      <c r="AK626" s="234"/>
      <c r="AL626" s="258" t="str">
        <f t="shared" si="83"/>
        <v>нет</v>
      </c>
      <c r="AM626" s="258" t="str">
        <f t="shared" si="85"/>
        <v>нет</v>
      </c>
      <c r="AN626" s="258">
        <f t="shared" si="82"/>
        <v>0</v>
      </c>
      <c r="AO626" s="258" t="e">
        <f t="shared" si="84"/>
        <v>#VALUE!</v>
      </c>
    </row>
    <row r="627" spans="1:41">
      <c r="A627" s="261" t="e">
        <f t="shared" si="86"/>
        <v>#VALUE!</v>
      </c>
      <c r="B627" s="241">
        <v>624</v>
      </c>
      <c r="C627" s="242"/>
      <c r="D627" s="256" t="str">
        <f t="shared" si="79"/>
        <v/>
      </c>
      <c r="E627" s="234"/>
      <c r="F627" s="234"/>
      <c r="G627" s="242"/>
      <c r="H627" s="257" t="str">
        <f t="shared" si="80"/>
        <v/>
      </c>
      <c r="I627" s="234"/>
      <c r="J627" s="234"/>
      <c r="K627" s="234"/>
      <c r="L627" s="234"/>
      <c r="M627" s="308">
        <f t="shared" si="81"/>
        <v>0</v>
      </c>
      <c r="N627" s="234"/>
      <c r="O627" s="234"/>
      <c r="P627" s="234"/>
      <c r="Q627" s="234"/>
      <c r="R627" s="234"/>
      <c r="S627" s="234"/>
      <c r="T627" s="234"/>
      <c r="U627" s="234"/>
      <c r="V627" s="234"/>
      <c r="W627" s="234"/>
      <c r="X627" s="234"/>
      <c r="Y627" s="234"/>
      <c r="Z627" s="234"/>
      <c r="AA627" s="234"/>
      <c r="AB627" s="234"/>
      <c r="AC627" s="234"/>
      <c r="AD627" s="234"/>
      <c r="AE627" s="234"/>
      <c r="AF627" s="234"/>
      <c r="AG627" s="234"/>
      <c r="AH627" s="234"/>
      <c r="AI627" s="234"/>
      <c r="AJ627" s="234"/>
      <c r="AK627" s="234"/>
      <c r="AL627" s="258" t="str">
        <f t="shared" si="83"/>
        <v>нет</v>
      </c>
      <c r="AM627" s="258" t="str">
        <f t="shared" si="85"/>
        <v>нет</v>
      </c>
      <c r="AN627" s="258">
        <f t="shared" si="82"/>
        <v>0</v>
      </c>
      <c r="AO627" s="258" t="e">
        <f t="shared" si="84"/>
        <v>#VALUE!</v>
      </c>
    </row>
    <row r="628" spans="1:41">
      <c r="A628" s="261" t="e">
        <f t="shared" si="86"/>
        <v>#VALUE!</v>
      </c>
      <c r="B628" s="241">
        <v>625</v>
      </c>
      <c r="C628" s="242"/>
      <c r="D628" s="256" t="str">
        <f t="shared" si="79"/>
        <v/>
      </c>
      <c r="E628" s="234"/>
      <c r="F628" s="234"/>
      <c r="G628" s="242"/>
      <c r="H628" s="257" t="str">
        <f t="shared" si="80"/>
        <v/>
      </c>
      <c r="I628" s="234"/>
      <c r="J628" s="234"/>
      <c r="K628" s="234"/>
      <c r="L628" s="234"/>
      <c r="M628" s="308">
        <f t="shared" si="81"/>
        <v>0</v>
      </c>
      <c r="N628" s="234"/>
      <c r="O628" s="234"/>
      <c r="P628" s="234"/>
      <c r="Q628" s="234"/>
      <c r="R628" s="234"/>
      <c r="S628" s="234"/>
      <c r="T628" s="234"/>
      <c r="U628" s="234"/>
      <c r="V628" s="234"/>
      <c r="W628" s="234"/>
      <c r="X628" s="234"/>
      <c r="Y628" s="234"/>
      <c r="Z628" s="234"/>
      <c r="AA628" s="234"/>
      <c r="AB628" s="234"/>
      <c r="AC628" s="234"/>
      <c r="AD628" s="234"/>
      <c r="AE628" s="234"/>
      <c r="AF628" s="234"/>
      <c r="AG628" s="234"/>
      <c r="AH628" s="234"/>
      <c r="AI628" s="234"/>
      <c r="AJ628" s="234"/>
      <c r="AK628" s="234"/>
      <c r="AL628" s="258" t="str">
        <f t="shared" si="83"/>
        <v>нет</v>
      </c>
      <c r="AM628" s="258" t="str">
        <f t="shared" si="85"/>
        <v>нет</v>
      </c>
      <c r="AN628" s="258">
        <f t="shared" si="82"/>
        <v>0</v>
      </c>
      <c r="AO628" s="258" t="e">
        <f t="shared" si="84"/>
        <v>#VALUE!</v>
      </c>
    </row>
    <row r="629" spans="1:41">
      <c r="A629" s="261" t="e">
        <f t="shared" si="86"/>
        <v>#VALUE!</v>
      </c>
      <c r="B629" s="241">
        <v>626</v>
      </c>
      <c r="C629" s="242"/>
      <c r="D629" s="256" t="str">
        <f t="shared" si="79"/>
        <v/>
      </c>
      <c r="E629" s="234"/>
      <c r="F629" s="234"/>
      <c r="G629" s="242"/>
      <c r="H629" s="257" t="str">
        <f t="shared" si="80"/>
        <v/>
      </c>
      <c r="I629" s="234"/>
      <c r="J629" s="234"/>
      <c r="K629" s="234"/>
      <c r="L629" s="234"/>
      <c r="M629" s="308">
        <f t="shared" si="81"/>
        <v>0</v>
      </c>
      <c r="N629" s="234"/>
      <c r="O629" s="234"/>
      <c r="P629" s="234"/>
      <c r="Q629" s="234"/>
      <c r="R629" s="234"/>
      <c r="S629" s="234"/>
      <c r="T629" s="234"/>
      <c r="U629" s="234"/>
      <c r="V629" s="234"/>
      <c r="W629" s="234"/>
      <c r="X629" s="234"/>
      <c r="Y629" s="234"/>
      <c r="Z629" s="234"/>
      <c r="AA629" s="234"/>
      <c r="AB629" s="234"/>
      <c r="AC629" s="234"/>
      <c r="AD629" s="234"/>
      <c r="AE629" s="234"/>
      <c r="AF629" s="234"/>
      <c r="AG629" s="234"/>
      <c r="AH629" s="234"/>
      <c r="AI629" s="234"/>
      <c r="AJ629" s="234"/>
      <c r="AK629" s="234"/>
      <c r="AL629" s="258" t="str">
        <f t="shared" si="83"/>
        <v>нет</v>
      </c>
      <c r="AM629" s="258" t="str">
        <f t="shared" si="85"/>
        <v>нет</v>
      </c>
      <c r="AN629" s="258">
        <f t="shared" si="82"/>
        <v>0</v>
      </c>
      <c r="AO629" s="258" t="e">
        <f t="shared" si="84"/>
        <v>#VALUE!</v>
      </c>
    </row>
    <row r="630" spans="1:41">
      <c r="A630" s="261" t="e">
        <f t="shared" si="86"/>
        <v>#VALUE!</v>
      </c>
      <c r="B630" s="241">
        <v>627</v>
      </c>
      <c r="C630" s="242"/>
      <c r="D630" s="256" t="str">
        <f t="shared" si="79"/>
        <v/>
      </c>
      <c r="E630" s="234"/>
      <c r="F630" s="234"/>
      <c r="G630" s="242"/>
      <c r="H630" s="257" t="str">
        <f t="shared" si="80"/>
        <v/>
      </c>
      <c r="I630" s="234"/>
      <c r="J630" s="234"/>
      <c r="K630" s="234"/>
      <c r="L630" s="234"/>
      <c r="M630" s="308">
        <f t="shared" si="81"/>
        <v>0</v>
      </c>
      <c r="N630" s="234"/>
      <c r="O630" s="234"/>
      <c r="P630" s="234"/>
      <c r="Q630" s="234"/>
      <c r="R630" s="234"/>
      <c r="S630" s="234"/>
      <c r="T630" s="234"/>
      <c r="U630" s="234"/>
      <c r="V630" s="234"/>
      <c r="W630" s="234"/>
      <c r="X630" s="234"/>
      <c r="Y630" s="234"/>
      <c r="Z630" s="234"/>
      <c r="AA630" s="234"/>
      <c r="AB630" s="234"/>
      <c r="AC630" s="234"/>
      <c r="AD630" s="234"/>
      <c r="AE630" s="234"/>
      <c r="AF630" s="234"/>
      <c r="AG630" s="234"/>
      <c r="AH630" s="234"/>
      <c r="AI630" s="234"/>
      <c r="AJ630" s="234"/>
      <c r="AK630" s="234"/>
      <c r="AL630" s="258" t="str">
        <f t="shared" si="83"/>
        <v>нет</v>
      </c>
      <c r="AM630" s="258" t="str">
        <f t="shared" si="85"/>
        <v>нет</v>
      </c>
      <c r="AN630" s="258">
        <f t="shared" si="82"/>
        <v>0</v>
      </c>
      <c r="AO630" s="258" t="e">
        <f t="shared" si="84"/>
        <v>#VALUE!</v>
      </c>
    </row>
    <row r="631" spans="1:41">
      <c r="A631" s="261" t="e">
        <f t="shared" si="86"/>
        <v>#VALUE!</v>
      </c>
      <c r="B631" s="241">
        <v>628</v>
      </c>
      <c r="C631" s="242"/>
      <c r="D631" s="256" t="str">
        <f t="shared" si="79"/>
        <v/>
      </c>
      <c r="E631" s="234"/>
      <c r="F631" s="234"/>
      <c r="G631" s="242"/>
      <c r="H631" s="257" t="str">
        <f t="shared" si="80"/>
        <v/>
      </c>
      <c r="I631" s="234"/>
      <c r="J631" s="234"/>
      <c r="K631" s="234"/>
      <c r="L631" s="234"/>
      <c r="M631" s="308">
        <f t="shared" si="81"/>
        <v>0</v>
      </c>
      <c r="N631" s="234"/>
      <c r="O631" s="234"/>
      <c r="P631" s="234"/>
      <c r="Q631" s="234"/>
      <c r="R631" s="234"/>
      <c r="S631" s="234"/>
      <c r="T631" s="234"/>
      <c r="U631" s="234"/>
      <c r="V631" s="234"/>
      <c r="W631" s="234"/>
      <c r="X631" s="234"/>
      <c r="Y631" s="234"/>
      <c r="Z631" s="234"/>
      <c r="AA631" s="234"/>
      <c r="AB631" s="234"/>
      <c r="AC631" s="234"/>
      <c r="AD631" s="234"/>
      <c r="AE631" s="234"/>
      <c r="AF631" s="234"/>
      <c r="AG631" s="234"/>
      <c r="AH631" s="234"/>
      <c r="AI631" s="234"/>
      <c r="AJ631" s="234"/>
      <c r="AK631" s="234"/>
      <c r="AL631" s="258" t="str">
        <f t="shared" si="83"/>
        <v>нет</v>
      </c>
      <c r="AM631" s="258" t="str">
        <f t="shared" si="85"/>
        <v>нет</v>
      </c>
      <c r="AN631" s="258">
        <f t="shared" si="82"/>
        <v>0</v>
      </c>
      <c r="AO631" s="258" t="e">
        <f t="shared" si="84"/>
        <v>#VALUE!</v>
      </c>
    </row>
    <row r="632" spans="1:41">
      <c r="A632" s="261" t="e">
        <f t="shared" si="86"/>
        <v>#VALUE!</v>
      </c>
      <c r="B632" s="241">
        <v>629</v>
      </c>
      <c r="C632" s="242"/>
      <c r="D632" s="256" t="str">
        <f t="shared" si="79"/>
        <v/>
      </c>
      <c r="E632" s="234"/>
      <c r="F632" s="234"/>
      <c r="G632" s="242"/>
      <c r="H632" s="257" t="str">
        <f t="shared" si="80"/>
        <v/>
      </c>
      <c r="I632" s="234"/>
      <c r="J632" s="234"/>
      <c r="K632" s="234"/>
      <c r="L632" s="234"/>
      <c r="M632" s="308">
        <f t="shared" si="81"/>
        <v>0</v>
      </c>
      <c r="N632" s="234"/>
      <c r="O632" s="234"/>
      <c r="P632" s="234"/>
      <c r="Q632" s="234"/>
      <c r="R632" s="234"/>
      <c r="S632" s="234"/>
      <c r="T632" s="234"/>
      <c r="U632" s="234"/>
      <c r="V632" s="234"/>
      <c r="W632" s="234"/>
      <c r="X632" s="234"/>
      <c r="Y632" s="234"/>
      <c r="Z632" s="234"/>
      <c r="AA632" s="234"/>
      <c r="AB632" s="234"/>
      <c r="AC632" s="234"/>
      <c r="AD632" s="234"/>
      <c r="AE632" s="234"/>
      <c r="AF632" s="234"/>
      <c r="AG632" s="234"/>
      <c r="AH632" s="234"/>
      <c r="AI632" s="234"/>
      <c r="AJ632" s="234"/>
      <c r="AK632" s="234"/>
      <c r="AL632" s="258" t="str">
        <f t="shared" si="83"/>
        <v>нет</v>
      </c>
      <c r="AM632" s="258" t="str">
        <f t="shared" si="85"/>
        <v>нет</v>
      </c>
      <c r="AN632" s="258">
        <f t="shared" si="82"/>
        <v>0</v>
      </c>
      <c r="AO632" s="258" t="e">
        <f t="shared" si="84"/>
        <v>#VALUE!</v>
      </c>
    </row>
    <row r="633" spans="1:41">
      <c r="A633" s="261" t="e">
        <f t="shared" si="86"/>
        <v>#VALUE!</v>
      </c>
      <c r="B633" s="241">
        <v>630</v>
      </c>
      <c r="C633" s="242"/>
      <c r="D633" s="256" t="str">
        <f t="shared" si="79"/>
        <v/>
      </c>
      <c r="E633" s="234"/>
      <c r="F633" s="234"/>
      <c r="G633" s="242"/>
      <c r="H633" s="257" t="str">
        <f t="shared" si="80"/>
        <v/>
      </c>
      <c r="I633" s="234"/>
      <c r="J633" s="234"/>
      <c r="K633" s="234"/>
      <c r="L633" s="234"/>
      <c r="M633" s="308">
        <f t="shared" si="81"/>
        <v>0</v>
      </c>
      <c r="N633" s="234"/>
      <c r="O633" s="234"/>
      <c r="P633" s="234"/>
      <c r="Q633" s="234"/>
      <c r="R633" s="234"/>
      <c r="S633" s="234"/>
      <c r="T633" s="234"/>
      <c r="U633" s="234"/>
      <c r="V633" s="234"/>
      <c r="W633" s="234"/>
      <c r="X633" s="234"/>
      <c r="Y633" s="234"/>
      <c r="Z633" s="234"/>
      <c r="AA633" s="234"/>
      <c r="AB633" s="234"/>
      <c r="AC633" s="234"/>
      <c r="AD633" s="234"/>
      <c r="AE633" s="234"/>
      <c r="AF633" s="234"/>
      <c r="AG633" s="234"/>
      <c r="AH633" s="234"/>
      <c r="AI633" s="234"/>
      <c r="AJ633" s="234"/>
      <c r="AK633" s="234"/>
      <c r="AL633" s="258" t="str">
        <f t="shared" si="83"/>
        <v>нет</v>
      </c>
      <c r="AM633" s="258" t="str">
        <f t="shared" si="85"/>
        <v>нет</v>
      </c>
      <c r="AN633" s="258">
        <f t="shared" si="82"/>
        <v>0</v>
      </c>
      <c r="AO633" s="258" t="e">
        <f t="shared" si="84"/>
        <v>#VALUE!</v>
      </c>
    </row>
    <row r="634" spans="1:41">
      <c r="A634" s="261" t="e">
        <f t="shared" si="86"/>
        <v>#VALUE!</v>
      </c>
      <c r="B634" s="241">
        <v>631</v>
      </c>
      <c r="C634" s="242"/>
      <c r="D634" s="256" t="str">
        <f t="shared" si="79"/>
        <v/>
      </c>
      <c r="E634" s="234"/>
      <c r="F634" s="234"/>
      <c r="G634" s="242"/>
      <c r="H634" s="257" t="str">
        <f t="shared" si="80"/>
        <v/>
      </c>
      <c r="I634" s="234"/>
      <c r="J634" s="234"/>
      <c r="K634" s="234"/>
      <c r="L634" s="234"/>
      <c r="M634" s="308">
        <f t="shared" si="81"/>
        <v>0</v>
      </c>
      <c r="N634" s="234"/>
      <c r="O634" s="234"/>
      <c r="P634" s="234"/>
      <c r="Q634" s="234"/>
      <c r="R634" s="234"/>
      <c r="S634" s="234"/>
      <c r="T634" s="234"/>
      <c r="U634" s="234"/>
      <c r="V634" s="234"/>
      <c r="W634" s="234"/>
      <c r="X634" s="234"/>
      <c r="Y634" s="234"/>
      <c r="Z634" s="234"/>
      <c r="AA634" s="234"/>
      <c r="AB634" s="234"/>
      <c r="AC634" s="234"/>
      <c r="AD634" s="234"/>
      <c r="AE634" s="234"/>
      <c r="AF634" s="234"/>
      <c r="AG634" s="234"/>
      <c r="AH634" s="234"/>
      <c r="AI634" s="234"/>
      <c r="AJ634" s="234"/>
      <c r="AK634" s="234"/>
      <c r="AL634" s="258" t="str">
        <f t="shared" si="83"/>
        <v>нет</v>
      </c>
      <c r="AM634" s="258" t="str">
        <f t="shared" si="85"/>
        <v>нет</v>
      </c>
      <c r="AN634" s="258">
        <f t="shared" si="82"/>
        <v>0</v>
      </c>
      <c r="AO634" s="258" t="e">
        <f t="shared" si="84"/>
        <v>#VALUE!</v>
      </c>
    </row>
    <row r="635" spans="1:41">
      <c r="A635" s="261" t="e">
        <f t="shared" si="86"/>
        <v>#VALUE!</v>
      </c>
      <c r="B635" s="241">
        <v>632</v>
      </c>
      <c r="C635" s="242"/>
      <c r="D635" s="256" t="str">
        <f t="shared" si="79"/>
        <v/>
      </c>
      <c r="E635" s="234"/>
      <c r="F635" s="234"/>
      <c r="G635" s="242"/>
      <c r="H635" s="257" t="str">
        <f t="shared" si="80"/>
        <v/>
      </c>
      <c r="I635" s="234"/>
      <c r="J635" s="234"/>
      <c r="K635" s="234"/>
      <c r="L635" s="234"/>
      <c r="M635" s="308">
        <f t="shared" si="81"/>
        <v>0</v>
      </c>
      <c r="N635" s="234"/>
      <c r="O635" s="234"/>
      <c r="P635" s="234"/>
      <c r="Q635" s="234"/>
      <c r="R635" s="234"/>
      <c r="S635" s="234"/>
      <c r="T635" s="234"/>
      <c r="U635" s="234"/>
      <c r="V635" s="234"/>
      <c r="W635" s="234"/>
      <c r="X635" s="234"/>
      <c r="Y635" s="234"/>
      <c r="Z635" s="234"/>
      <c r="AA635" s="234"/>
      <c r="AB635" s="234"/>
      <c r="AC635" s="234"/>
      <c r="AD635" s="234"/>
      <c r="AE635" s="234"/>
      <c r="AF635" s="234"/>
      <c r="AG635" s="234"/>
      <c r="AH635" s="234"/>
      <c r="AI635" s="234"/>
      <c r="AJ635" s="234"/>
      <c r="AK635" s="234"/>
      <c r="AL635" s="258" t="str">
        <f t="shared" si="83"/>
        <v>нет</v>
      </c>
      <c r="AM635" s="258" t="str">
        <f t="shared" si="85"/>
        <v>нет</v>
      </c>
      <c r="AN635" s="258">
        <f t="shared" si="82"/>
        <v>0</v>
      </c>
      <c r="AO635" s="258" t="e">
        <f t="shared" si="84"/>
        <v>#VALUE!</v>
      </c>
    </row>
    <row r="636" spans="1:41">
      <c r="A636" s="261" t="e">
        <f t="shared" si="86"/>
        <v>#VALUE!</v>
      </c>
      <c r="B636" s="241">
        <v>633</v>
      </c>
      <c r="C636" s="242"/>
      <c r="D636" s="256" t="str">
        <f t="shared" si="79"/>
        <v/>
      </c>
      <c r="E636" s="234"/>
      <c r="F636" s="234"/>
      <c r="G636" s="242"/>
      <c r="H636" s="257" t="str">
        <f t="shared" si="80"/>
        <v/>
      </c>
      <c r="I636" s="234"/>
      <c r="J636" s="234"/>
      <c r="K636" s="234"/>
      <c r="L636" s="234"/>
      <c r="M636" s="308">
        <f t="shared" si="81"/>
        <v>0</v>
      </c>
      <c r="N636" s="234"/>
      <c r="O636" s="234"/>
      <c r="P636" s="234"/>
      <c r="Q636" s="234"/>
      <c r="R636" s="234"/>
      <c r="S636" s="234"/>
      <c r="T636" s="234"/>
      <c r="U636" s="234"/>
      <c r="V636" s="234"/>
      <c r="W636" s="234"/>
      <c r="X636" s="234"/>
      <c r="Y636" s="234"/>
      <c r="Z636" s="234"/>
      <c r="AA636" s="234"/>
      <c r="AB636" s="234"/>
      <c r="AC636" s="234"/>
      <c r="AD636" s="234"/>
      <c r="AE636" s="234"/>
      <c r="AF636" s="234"/>
      <c r="AG636" s="234"/>
      <c r="AH636" s="234"/>
      <c r="AI636" s="234"/>
      <c r="AJ636" s="234"/>
      <c r="AK636" s="234"/>
      <c r="AL636" s="258" t="str">
        <f t="shared" si="83"/>
        <v>нет</v>
      </c>
      <c r="AM636" s="258" t="str">
        <f t="shared" si="85"/>
        <v>нет</v>
      </c>
      <c r="AN636" s="258">
        <f t="shared" si="82"/>
        <v>0</v>
      </c>
      <c r="AO636" s="258" t="e">
        <f t="shared" si="84"/>
        <v>#VALUE!</v>
      </c>
    </row>
    <row r="637" spans="1:41">
      <c r="A637" s="261" t="e">
        <f t="shared" si="86"/>
        <v>#VALUE!</v>
      </c>
      <c r="B637" s="241">
        <v>634</v>
      </c>
      <c r="C637" s="242"/>
      <c r="D637" s="256" t="str">
        <f t="shared" si="79"/>
        <v/>
      </c>
      <c r="E637" s="234"/>
      <c r="F637" s="234"/>
      <c r="G637" s="242"/>
      <c r="H637" s="257" t="str">
        <f t="shared" si="80"/>
        <v/>
      </c>
      <c r="I637" s="234"/>
      <c r="J637" s="234"/>
      <c r="K637" s="234"/>
      <c r="L637" s="234"/>
      <c r="M637" s="308">
        <f t="shared" si="81"/>
        <v>0</v>
      </c>
      <c r="N637" s="234"/>
      <c r="O637" s="234"/>
      <c r="P637" s="234"/>
      <c r="Q637" s="234"/>
      <c r="R637" s="234"/>
      <c r="S637" s="234"/>
      <c r="T637" s="234"/>
      <c r="U637" s="234"/>
      <c r="V637" s="234"/>
      <c r="W637" s="234"/>
      <c r="X637" s="234"/>
      <c r="Y637" s="234"/>
      <c r="Z637" s="234"/>
      <c r="AA637" s="234"/>
      <c r="AB637" s="234"/>
      <c r="AC637" s="234"/>
      <c r="AD637" s="234"/>
      <c r="AE637" s="234"/>
      <c r="AF637" s="234"/>
      <c r="AG637" s="234"/>
      <c r="AH637" s="234"/>
      <c r="AI637" s="234"/>
      <c r="AJ637" s="234"/>
      <c r="AK637" s="234"/>
      <c r="AL637" s="258" t="str">
        <f t="shared" si="83"/>
        <v>нет</v>
      </c>
      <c r="AM637" s="258" t="str">
        <f t="shared" si="85"/>
        <v>нет</v>
      </c>
      <c r="AN637" s="258">
        <f t="shared" si="82"/>
        <v>0</v>
      </c>
      <c r="AO637" s="258" t="e">
        <f t="shared" si="84"/>
        <v>#VALUE!</v>
      </c>
    </row>
    <row r="638" spans="1:41">
      <c r="A638" s="261" t="e">
        <f t="shared" si="86"/>
        <v>#VALUE!</v>
      </c>
      <c r="B638" s="241">
        <v>635</v>
      </c>
      <c r="C638" s="242"/>
      <c r="D638" s="256" t="str">
        <f t="shared" si="79"/>
        <v/>
      </c>
      <c r="E638" s="234"/>
      <c r="F638" s="234"/>
      <c r="G638" s="242"/>
      <c r="H638" s="257" t="str">
        <f t="shared" si="80"/>
        <v/>
      </c>
      <c r="I638" s="234"/>
      <c r="J638" s="234"/>
      <c r="K638" s="234"/>
      <c r="L638" s="234"/>
      <c r="M638" s="308">
        <f t="shared" si="81"/>
        <v>0</v>
      </c>
      <c r="N638" s="234"/>
      <c r="O638" s="234"/>
      <c r="P638" s="234"/>
      <c r="Q638" s="234"/>
      <c r="R638" s="234"/>
      <c r="S638" s="234"/>
      <c r="T638" s="234"/>
      <c r="U638" s="234"/>
      <c r="V638" s="234"/>
      <c r="W638" s="234"/>
      <c r="X638" s="234"/>
      <c r="Y638" s="234"/>
      <c r="Z638" s="234"/>
      <c r="AA638" s="234"/>
      <c r="AB638" s="234"/>
      <c r="AC638" s="234"/>
      <c r="AD638" s="234"/>
      <c r="AE638" s="234"/>
      <c r="AF638" s="234"/>
      <c r="AG638" s="234"/>
      <c r="AH638" s="234"/>
      <c r="AI638" s="234"/>
      <c r="AJ638" s="234"/>
      <c r="AK638" s="234"/>
      <c r="AL638" s="258" t="str">
        <f t="shared" si="83"/>
        <v>нет</v>
      </c>
      <c r="AM638" s="258" t="str">
        <f t="shared" si="85"/>
        <v>нет</v>
      </c>
      <c r="AN638" s="258">
        <f t="shared" si="82"/>
        <v>0</v>
      </c>
      <c r="AO638" s="258" t="e">
        <f t="shared" si="84"/>
        <v>#VALUE!</v>
      </c>
    </row>
    <row r="639" spans="1:41">
      <c r="A639" s="261" t="e">
        <f t="shared" si="86"/>
        <v>#VALUE!</v>
      </c>
      <c r="B639" s="241">
        <v>636</v>
      </c>
      <c r="C639" s="242"/>
      <c r="D639" s="256" t="str">
        <f t="shared" ref="D639:D702" si="87">IFERROR(VLOOKUP(C639,msu,2,0),"")</f>
        <v/>
      </c>
      <c r="E639" s="234"/>
      <c r="F639" s="234"/>
      <c r="G639" s="242"/>
      <c r="H639" s="257" t="str">
        <f t="shared" ref="H639:H702" si="88">IFERROR(VLOOKUP(G639,oo,2,0),"")</f>
        <v/>
      </c>
      <c r="I639" s="234"/>
      <c r="J639" s="234"/>
      <c r="K639" s="234"/>
      <c r="L639" s="234"/>
      <c r="M639" s="308">
        <f t="shared" ref="M639:M702" si="89">COUNTA(N639:AK639)</f>
        <v>0</v>
      </c>
      <c r="N639" s="234"/>
      <c r="O639" s="234"/>
      <c r="P639" s="234"/>
      <c r="Q639" s="234"/>
      <c r="R639" s="234"/>
      <c r="S639" s="234"/>
      <c r="T639" s="234"/>
      <c r="U639" s="234"/>
      <c r="V639" s="234"/>
      <c r="W639" s="234"/>
      <c r="X639" s="234"/>
      <c r="Y639" s="234"/>
      <c r="Z639" s="234"/>
      <c r="AA639" s="234"/>
      <c r="AB639" s="234"/>
      <c r="AC639" s="234"/>
      <c r="AD639" s="234"/>
      <c r="AE639" s="234"/>
      <c r="AF639" s="234"/>
      <c r="AG639" s="234"/>
      <c r="AH639" s="234"/>
      <c r="AI639" s="234"/>
      <c r="AJ639" s="234"/>
      <c r="AK639" s="234"/>
      <c r="AL639" s="258" t="str">
        <f t="shared" si="83"/>
        <v>нет</v>
      </c>
      <c r="AM639" s="258" t="str">
        <f t="shared" si="85"/>
        <v>нет</v>
      </c>
      <c r="AN639" s="258">
        <f t="shared" ref="AN639:AN702" si="90">COUNTIF(N639:AK639,"призер")+COUNTIF(N639:AK639,"победитель")</f>
        <v>0</v>
      </c>
      <c r="AO639" s="258" t="e">
        <f t="shared" si="84"/>
        <v>#VALUE!</v>
      </c>
    </row>
    <row r="640" spans="1:41">
      <c r="A640" s="261" t="e">
        <f t="shared" si="86"/>
        <v>#VALUE!</v>
      </c>
      <c r="B640" s="241">
        <v>637</v>
      </c>
      <c r="C640" s="242"/>
      <c r="D640" s="256" t="str">
        <f t="shared" si="87"/>
        <v/>
      </c>
      <c r="E640" s="234"/>
      <c r="F640" s="234"/>
      <c r="G640" s="242"/>
      <c r="H640" s="257" t="str">
        <f t="shared" si="88"/>
        <v/>
      </c>
      <c r="I640" s="234"/>
      <c r="J640" s="234"/>
      <c r="K640" s="234"/>
      <c r="L640" s="234"/>
      <c r="M640" s="308">
        <f t="shared" si="89"/>
        <v>0</v>
      </c>
      <c r="N640" s="234"/>
      <c r="O640" s="234"/>
      <c r="P640" s="234"/>
      <c r="Q640" s="234"/>
      <c r="R640" s="234"/>
      <c r="S640" s="234"/>
      <c r="T640" s="234"/>
      <c r="U640" s="234"/>
      <c r="V640" s="234"/>
      <c r="W640" s="234"/>
      <c r="X640" s="234"/>
      <c r="Y640" s="234"/>
      <c r="Z640" s="234"/>
      <c r="AA640" s="234"/>
      <c r="AB640" s="234"/>
      <c r="AC640" s="234"/>
      <c r="AD640" s="234"/>
      <c r="AE640" s="234"/>
      <c r="AF640" s="234"/>
      <c r="AG640" s="234"/>
      <c r="AH640" s="234"/>
      <c r="AI640" s="234"/>
      <c r="AJ640" s="234"/>
      <c r="AK640" s="234"/>
      <c r="AL640" s="258" t="str">
        <f t="shared" si="83"/>
        <v>нет</v>
      </c>
      <c r="AM640" s="258" t="str">
        <f t="shared" si="85"/>
        <v>нет</v>
      </c>
      <c r="AN640" s="258">
        <f t="shared" si="90"/>
        <v>0</v>
      </c>
      <c r="AO640" s="258" t="e">
        <f t="shared" si="84"/>
        <v>#VALUE!</v>
      </c>
    </row>
    <row r="641" spans="1:41">
      <c r="A641" s="261" t="e">
        <f t="shared" si="86"/>
        <v>#VALUE!</v>
      </c>
      <c r="B641" s="241">
        <v>638</v>
      </c>
      <c r="C641" s="242"/>
      <c r="D641" s="256" t="str">
        <f t="shared" si="87"/>
        <v/>
      </c>
      <c r="E641" s="234"/>
      <c r="F641" s="234"/>
      <c r="G641" s="242"/>
      <c r="H641" s="257" t="str">
        <f t="shared" si="88"/>
        <v/>
      </c>
      <c r="I641" s="234"/>
      <c r="J641" s="234"/>
      <c r="K641" s="234"/>
      <c r="L641" s="234"/>
      <c r="M641" s="308">
        <f t="shared" si="89"/>
        <v>0</v>
      </c>
      <c r="N641" s="234"/>
      <c r="O641" s="234"/>
      <c r="P641" s="234"/>
      <c r="Q641" s="234"/>
      <c r="R641" s="234"/>
      <c r="S641" s="234"/>
      <c r="T641" s="234"/>
      <c r="U641" s="234"/>
      <c r="V641" s="234"/>
      <c r="W641" s="234"/>
      <c r="X641" s="234"/>
      <c r="Y641" s="234"/>
      <c r="Z641" s="234"/>
      <c r="AA641" s="234"/>
      <c r="AB641" s="234"/>
      <c r="AC641" s="234"/>
      <c r="AD641" s="234"/>
      <c r="AE641" s="234"/>
      <c r="AF641" s="234"/>
      <c r="AG641" s="234"/>
      <c r="AH641" s="234"/>
      <c r="AI641" s="234"/>
      <c r="AJ641" s="234"/>
      <c r="AK641" s="234"/>
      <c r="AL641" s="258" t="str">
        <f t="shared" si="83"/>
        <v>нет</v>
      </c>
      <c r="AM641" s="258" t="str">
        <f t="shared" si="85"/>
        <v>нет</v>
      </c>
      <c r="AN641" s="258">
        <f t="shared" si="90"/>
        <v>0</v>
      </c>
      <c r="AO641" s="258" t="e">
        <f t="shared" si="84"/>
        <v>#VALUE!</v>
      </c>
    </row>
    <row r="642" spans="1:41">
      <c r="A642" s="261" t="e">
        <f t="shared" si="86"/>
        <v>#VALUE!</v>
      </c>
      <c r="B642" s="241">
        <v>639</v>
      </c>
      <c r="C642" s="242"/>
      <c r="D642" s="256" t="str">
        <f t="shared" si="87"/>
        <v/>
      </c>
      <c r="E642" s="234"/>
      <c r="F642" s="234"/>
      <c r="G642" s="242"/>
      <c r="H642" s="257" t="str">
        <f t="shared" si="88"/>
        <v/>
      </c>
      <c r="I642" s="234"/>
      <c r="J642" s="234"/>
      <c r="K642" s="234"/>
      <c r="L642" s="234"/>
      <c r="M642" s="308">
        <f t="shared" si="89"/>
        <v>0</v>
      </c>
      <c r="N642" s="234"/>
      <c r="O642" s="234"/>
      <c r="P642" s="234"/>
      <c r="Q642" s="234"/>
      <c r="R642" s="234"/>
      <c r="S642" s="234"/>
      <c r="T642" s="234"/>
      <c r="U642" s="234"/>
      <c r="V642" s="234"/>
      <c r="W642" s="234"/>
      <c r="X642" s="234"/>
      <c r="Y642" s="234"/>
      <c r="Z642" s="234"/>
      <c r="AA642" s="234"/>
      <c r="AB642" s="234"/>
      <c r="AC642" s="234"/>
      <c r="AD642" s="234"/>
      <c r="AE642" s="234"/>
      <c r="AF642" s="234"/>
      <c r="AG642" s="234"/>
      <c r="AH642" s="234"/>
      <c r="AI642" s="234"/>
      <c r="AJ642" s="234"/>
      <c r="AK642" s="234"/>
      <c r="AL642" s="258" t="str">
        <f t="shared" si="83"/>
        <v>нет</v>
      </c>
      <c r="AM642" s="258" t="str">
        <f t="shared" si="85"/>
        <v>нет</v>
      </c>
      <c r="AN642" s="258">
        <f t="shared" si="90"/>
        <v>0</v>
      </c>
      <c r="AO642" s="258" t="e">
        <f t="shared" si="84"/>
        <v>#VALUE!</v>
      </c>
    </row>
    <row r="643" spans="1:41">
      <c r="A643" s="261" t="e">
        <f t="shared" si="86"/>
        <v>#VALUE!</v>
      </c>
      <c r="B643" s="241">
        <v>640</v>
      </c>
      <c r="C643" s="242"/>
      <c r="D643" s="256" t="str">
        <f t="shared" si="87"/>
        <v/>
      </c>
      <c r="E643" s="234"/>
      <c r="F643" s="234"/>
      <c r="G643" s="242"/>
      <c r="H643" s="257" t="str">
        <f t="shared" si="88"/>
        <v/>
      </c>
      <c r="I643" s="234"/>
      <c r="J643" s="234"/>
      <c r="K643" s="234"/>
      <c r="L643" s="234"/>
      <c r="M643" s="308">
        <f t="shared" si="89"/>
        <v>0</v>
      </c>
      <c r="N643" s="234"/>
      <c r="O643" s="234"/>
      <c r="P643" s="234"/>
      <c r="Q643" s="234"/>
      <c r="R643" s="234"/>
      <c r="S643" s="234"/>
      <c r="T643" s="234"/>
      <c r="U643" s="234"/>
      <c r="V643" s="234"/>
      <c r="W643" s="234"/>
      <c r="X643" s="234"/>
      <c r="Y643" s="234"/>
      <c r="Z643" s="234"/>
      <c r="AA643" s="234"/>
      <c r="AB643" s="234"/>
      <c r="AC643" s="234"/>
      <c r="AD643" s="234"/>
      <c r="AE643" s="234"/>
      <c r="AF643" s="234"/>
      <c r="AG643" s="234"/>
      <c r="AH643" s="234"/>
      <c r="AI643" s="234"/>
      <c r="AJ643" s="234"/>
      <c r="AK643" s="234"/>
      <c r="AL643" s="258" t="str">
        <f t="shared" si="83"/>
        <v>нет</v>
      </c>
      <c r="AM643" s="258" t="str">
        <f t="shared" si="85"/>
        <v>нет</v>
      </c>
      <c r="AN643" s="258">
        <f t="shared" si="90"/>
        <v>0</v>
      </c>
      <c r="AO643" s="258" t="e">
        <f t="shared" si="84"/>
        <v>#VALUE!</v>
      </c>
    </row>
    <row r="644" spans="1:41">
      <c r="A644" s="261" t="e">
        <f t="shared" si="86"/>
        <v>#VALUE!</v>
      </c>
      <c r="B644" s="241">
        <v>641</v>
      </c>
      <c r="C644" s="242"/>
      <c r="D644" s="256" t="str">
        <f t="shared" si="87"/>
        <v/>
      </c>
      <c r="E644" s="234"/>
      <c r="F644" s="234"/>
      <c r="G644" s="242"/>
      <c r="H644" s="257" t="str">
        <f t="shared" si="88"/>
        <v/>
      </c>
      <c r="I644" s="234"/>
      <c r="J644" s="234"/>
      <c r="K644" s="234"/>
      <c r="L644" s="234"/>
      <c r="M644" s="308">
        <f t="shared" si="89"/>
        <v>0</v>
      </c>
      <c r="N644" s="234"/>
      <c r="O644" s="234"/>
      <c r="P644" s="234"/>
      <c r="Q644" s="234"/>
      <c r="R644" s="234"/>
      <c r="S644" s="234"/>
      <c r="T644" s="234"/>
      <c r="U644" s="234"/>
      <c r="V644" s="234"/>
      <c r="W644" s="234"/>
      <c r="X644" s="234"/>
      <c r="Y644" s="234"/>
      <c r="Z644" s="234"/>
      <c r="AA644" s="234"/>
      <c r="AB644" s="234"/>
      <c r="AC644" s="234"/>
      <c r="AD644" s="234"/>
      <c r="AE644" s="234"/>
      <c r="AF644" s="234"/>
      <c r="AG644" s="234"/>
      <c r="AH644" s="234"/>
      <c r="AI644" s="234"/>
      <c r="AJ644" s="234"/>
      <c r="AK644" s="234"/>
      <c r="AL644" s="258" t="str">
        <f t="shared" si="83"/>
        <v>нет</v>
      </c>
      <c r="AM644" s="258" t="str">
        <f t="shared" si="85"/>
        <v>нет</v>
      </c>
      <c r="AN644" s="258">
        <f t="shared" si="90"/>
        <v>0</v>
      </c>
      <c r="AO644" s="258" t="e">
        <f t="shared" si="84"/>
        <v>#VALUE!</v>
      </c>
    </row>
    <row r="645" spans="1:41">
      <c r="A645" s="261" t="e">
        <f t="shared" si="86"/>
        <v>#VALUE!</v>
      </c>
      <c r="B645" s="241">
        <v>642</v>
      </c>
      <c r="C645" s="242"/>
      <c r="D645" s="256" t="str">
        <f t="shared" si="87"/>
        <v/>
      </c>
      <c r="E645" s="234"/>
      <c r="F645" s="234"/>
      <c r="G645" s="242"/>
      <c r="H645" s="257" t="str">
        <f t="shared" si="88"/>
        <v/>
      </c>
      <c r="I645" s="234"/>
      <c r="J645" s="234"/>
      <c r="K645" s="234"/>
      <c r="L645" s="234"/>
      <c r="M645" s="308">
        <f t="shared" si="89"/>
        <v>0</v>
      </c>
      <c r="N645" s="234"/>
      <c r="O645" s="234"/>
      <c r="P645" s="234"/>
      <c r="Q645" s="234"/>
      <c r="R645" s="234"/>
      <c r="S645" s="234"/>
      <c r="T645" s="234"/>
      <c r="U645" s="234"/>
      <c r="V645" s="234"/>
      <c r="W645" s="234"/>
      <c r="X645" s="234"/>
      <c r="Y645" s="234"/>
      <c r="Z645" s="234"/>
      <c r="AA645" s="234"/>
      <c r="AB645" s="234"/>
      <c r="AC645" s="234"/>
      <c r="AD645" s="234"/>
      <c r="AE645" s="234"/>
      <c r="AF645" s="234"/>
      <c r="AG645" s="234"/>
      <c r="AH645" s="234"/>
      <c r="AI645" s="234"/>
      <c r="AJ645" s="234"/>
      <c r="AK645" s="234"/>
      <c r="AL645" s="258" t="str">
        <f t="shared" ref="AL645:AL708" si="91">IF($I645&lt;5,"нет",IF($I645&gt;9,"нет","да"))</f>
        <v>нет</v>
      </c>
      <c r="AM645" s="258" t="str">
        <f t="shared" si="85"/>
        <v>нет</v>
      </c>
      <c r="AN645" s="258">
        <f t="shared" si="90"/>
        <v>0</v>
      </c>
      <c r="AO645" s="258" t="e">
        <f t="shared" ref="AO645:AO708" si="92">IF(LEN(G645)=5,LEFT(G645,1)+100,LEFT(G645,2)+100)</f>
        <v>#VALUE!</v>
      </c>
    </row>
    <row r="646" spans="1:41">
      <c r="A646" s="261" t="e">
        <f t="shared" si="86"/>
        <v>#VALUE!</v>
      </c>
      <c r="B646" s="241">
        <v>643</v>
      </c>
      <c r="C646" s="242"/>
      <c r="D646" s="256" t="str">
        <f t="shared" si="87"/>
        <v/>
      </c>
      <c r="E646" s="234"/>
      <c r="F646" s="234"/>
      <c r="G646" s="242"/>
      <c r="H646" s="257" t="str">
        <f t="shared" si="88"/>
        <v/>
      </c>
      <c r="I646" s="234"/>
      <c r="J646" s="234"/>
      <c r="K646" s="234"/>
      <c r="L646" s="234"/>
      <c r="M646" s="308">
        <f t="shared" si="89"/>
        <v>0</v>
      </c>
      <c r="N646" s="234"/>
      <c r="O646" s="234"/>
      <c r="P646" s="234"/>
      <c r="Q646" s="234"/>
      <c r="R646" s="234"/>
      <c r="S646" s="234"/>
      <c r="T646" s="234"/>
      <c r="U646" s="234"/>
      <c r="V646" s="234"/>
      <c r="W646" s="234"/>
      <c r="X646" s="234"/>
      <c r="Y646" s="234"/>
      <c r="Z646" s="234"/>
      <c r="AA646" s="234"/>
      <c r="AB646" s="234"/>
      <c r="AC646" s="234"/>
      <c r="AD646" s="234"/>
      <c r="AE646" s="234"/>
      <c r="AF646" s="234"/>
      <c r="AG646" s="234"/>
      <c r="AH646" s="234"/>
      <c r="AI646" s="234"/>
      <c r="AJ646" s="234"/>
      <c r="AK646" s="234"/>
      <c r="AL646" s="258" t="str">
        <f t="shared" si="91"/>
        <v>нет</v>
      </c>
      <c r="AM646" s="258" t="str">
        <f t="shared" ref="AM646:AM709" si="93">IF($I646&lt;=9,"нет","да")</f>
        <v>нет</v>
      </c>
      <c r="AN646" s="258">
        <f t="shared" si="90"/>
        <v>0</v>
      </c>
      <c r="AO646" s="258" t="e">
        <f t="shared" si="92"/>
        <v>#VALUE!</v>
      </c>
    </row>
    <row r="647" spans="1:41">
      <c r="A647" s="261" t="e">
        <f t="shared" si="86"/>
        <v>#VALUE!</v>
      </c>
      <c r="B647" s="241">
        <v>644</v>
      </c>
      <c r="C647" s="242"/>
      <c r="D647" s="256" t="str">
        <f t="shared" si="87"/>
        <v/>
      </c>
      <c r="E647" s="234"/>
      <c r="F647" s="234"/>
      <c r="G647" s="242"/>
      <c r="H647" s="257" t="str">
        <f t="shared" si="88"/>
        <v/>
      </c>
      <c r="I647" s="234"/>
      <c r="J647" s="234"/>
      <c r="K647" s="234"/>
      <c r="L647" s="234"/>
      <c r="M647" s="308">
        <f t="shared" si="89"/>
        <v>0</v>
      </c>
      <c r="N647" s="234"/>
      <c r="O647" s="234"/>
      <c r="P647" s="234"/>
      <c r="Q647" s="234"/>
      <c r="R647" s="234"/>
      <c r="S647" s="234"/>
      <c r="T647" s="234"/>
      <c r="U647" s="234"/>
      <c r="V647" s="234"/>
      <c r="W647" s="234"/>
      <c r="X647" s="234"/>
      <c r="Y647" s="234"/>
      <c r="Z647" s="234"/>
      <c r="AA647" s="234"/>
      <c r="AB647" s="234"/>
      <c r="AC647" s="234"/>
      <c r="AD647" s="234"/>
      <c r="AE647" s="234"/>
      <c r="AF647" s="234"/>
      <c r="AG647" s="234"/>
      <c r="AH647" s="234"/>
      <c r="AI647" s="234"/>
      <c r="AJ647" s="234"/>
      <c r="AK647" s="234"/>
      <c r="AL647" s="258" t="str">
        <f t="shared" si="91"/>
        <v>нет</v>
      </c>
      <c r="AM647" s="258" t="str">
        <f t="shared" si="93"/>
        <v>нет</v>
      </c>
      <c r="AN647" s="258">
        <f t="shared" si="90"/>
        <v>0</v>
      </c>
      <c r="AO647" s="258" t="e">
        <f t="shared" si="92"/>
        <v>#VALUE!</v>
      </c>
    </row>
    <row r="648" spans="1:41">
      <c r="A648" s="261" t="e">
        <f t="shared" ref="A648:A711" si="94">IF($AO648=$C648, "Код_ОО+МСУ_верно", "Требуется проверка кода ОО или МСУ, кроме 101, 102,103")</f>
        <v>#VALUE!</v>
      </c>
      <c r="B648" s="241">
        <v>645</v>
      </c>
      <c r="C648" s="242"/>
      <c r="D648" s="256" t="str">
        <f t="shared" si="87"/>
        <v/>
      </c>
      <c r="E648" s="234"/>
      <c r="F648" s="234"/>
      <c r="G648" s="242"/>
      <c r="H648" s="257" t="str">
        <f t="shared" si="88"/>
        <v/>
      </c>
      <c r="I648" s="234"/>
      <c r="J648" s="234"/>
      <c r="K648" s="234"/>
      <c r="L648" s="234"/>
      <c r="M648" s="308">
        <f t="shared" si="89"/>
        <v>0</v>
      </c>
      <c r="N648" s="234"/>
      <c r="O648" s="234"/>
      <c r="P648" s="234"/>
      <c r="Q648" s="234"/>
      <c r="R648" s="234"/>
      <c r="S648" s="234"/>
      <c r="T648" s="234"/>
      <c r="U648" s="234"/>
      <c r="V648" s="234"/>
      <c r="W648" s="234"/>
      <c r="X648" s="234"/>
      <c r="Y648" s="234"/>
      <c r="Z648" s="234"/>
      <c r="AA648" s="234"/>
      <c r="AB648" s="234"/>
      <c r="AC648" s="234"/>
      <c r="AD648" s="234"/>
      <c r="AE648" s="234"/>
      <c r="AF648" s="234"/>
      <c r="AG648" s="234"/>
      <c r="AH648" s="234"/>
      <c r="AI648" s="234"/>
      <c r="AJ648" s="234"/>
      <c r="AK648" s="234"/>
      <c r="AL648" s="258" t="str">
        <f t="shared" si="91"/>
        <v>нет</v>
      </c>
      <c r="AM648" s="258" t="str">
        <f t="shared" si="93"/>
        <v>нет</v>
      </c>
      <c r="AN648" s="258">
        <f t="shared" si="90"/>
        <v>0</v>
      </c>
      <c r="AO648" s="258" t="e">
        <f t="shared" si="92"/>
        <v>#VALUE!</v>
      </c>
    </row>
    <row r="649" spans="1:41">
      <c r="A649" s="261" t="e">
        <f t="shared" si="94"/>
        <v>#VALUE!</v>
      </c>
      <c r="B649" s="241">
        <v>646</v>
      </c>
      <c r="C649" s="242"/>
      <c r="D649" s="256" t="str">
        <f t="shared" si="87"/>
        <v/>
      </c>
      <c r="E649" s="234"/>
      <c r="F649" s="234"/>
      <c r="G649" s="242"/>
      <c r="H649" s="257" t="str">
        <f t="shared" si="88"/>
        <v/>
      </c>
      <c r="I649" s="234"/>
      <c r="J649" s="234"/>
      <c r="K649" s="234"/>
      <c r="L649" s="234"/>
      <c r="M649" s="308">
        <f t="shared" si="89"/>
        <v>0</v>
      </c>
      <c r="N649" s="234"/>
      <c r="O649" s="234"/>
      <c r="P649" s="234"/>
      <c r="Q649" s="234"/>
      <c r="R649" s="234"/>
      <c r="S649" s="234"/>
      <c r="T649" s="234"/>
      <c r="U649" s="234"/>
      <c r="V649" s="234"/>
      <c r="W649" s="234"/>
      <c r="X649" s="234"/>
      <c r="Y649" s="234"/>
      <c r="Z649" s="234"/>
      <c r="AA649" s="234"/>
      <c r="AB649" s="234"/>
      <c r="AC649" s="234"/>
      <c r="AD649" s="234"/>
      <c r="AE649" s="234"/>
      <c r="AF649" s="234"/>
      <c r="AG649" s="234"/>
      <c r="AH649" s="234"/>
      <c r="AI649" s="234"/>
      <c r="AJ649" s="234"/>
      <c r="AK649" s="234"/>
      <c r="AL649" s="258" t="str">
        <f t="shared" si="91"/>
        <v>нет</v>
      </c>
      <c r="AM649" s="258" t="str">
        <f t="shared" si="93"/>
        <v>нет</v>
      </c>
      <c r="AN649" s="258">
        <f t="shared" si="90"/>
        <v>0</v>
      </c>
      <c r="AO649" s="258" t="e">
        <f t="shared" si="92"/>
        <v>#VALUE!</v>
      </c>
    </row>
    <row r="650" spans="1:41">
      <c r="A650" s="261" t="e">
        <f t="shared" si="94"/>
        <v>#VALUE!</v>
      </c>
      <c r="B650" s="241">
        <v>647</v>
      </c>
      <c r="C650" s="242"/>
      <c r="D650" s="256" t="str">
        <f t="shared" si="87"/>
        <v/>
      </c>
      <c r="E650" s="234"/>
      <c r="F650" s="234"/>
      <c r="G650" s="242"/>
      <c r="H650" s="257" t="str">
        <f t="shared" si="88"/>
        <v/>
      </c>
      <c r="I650" s="234"/>
      <c r="J650" s="234"/>
      <c r="K650" s="234"/>
      <c r="L650" s="234"/>
      <c r="M650" s="308">
        <f t="shared" si="89"/>
        <v>0</v>
      </c>
      <c r="N650" s="234"/>
      <c r="O650" s="234"/>
      <c r="P650" s="234"/>
      <c r="Q650" s="234"/>
      <c r="R650" s="234"/>
      <c r="S650" s="234"/>
      <c r="T650" s="234"/>
      <c r="U650" s="234"/>
      <c r="V650" s="234"/>
      <c r="W650" s="234"/>
      <c r="X650" s="234"/>
      <c r="Y650" s="234"/>
      <c r="Z650" s="234"/>
      <c r="AA650" s="234"/>
      <c r="AB650" s="234"/>
      <c r="AC650" s="234"/>
      <c r="AD650" s="234"/>
      <c r="AE650" s="234"/>
      <c r="AF650" s="234"/>
      <c r="AG650" s="234"/>
      <c r="AH650" s="234"/>
      <c r="AI650" s="234"/>
      <c r="AJ650" s="234"/>
      <c r="AK650" s="234"/>
      <c r="AL650" s="258" t="str">
        <f t="shared" si="91"/>
        <v>нет</v>
      </c>
      <c r="AM650" s="258" t="str">
        <f t="shared" si="93"/>
        <v>нет</v>
      </c>
      <c r="AN650" s="258">
        <f t="shared" si="90"/>
        <v>0</v>
      </c>
      <c r="AO650" s="258" t="e">
        <f t="shared" si="92"/>
        <v>#VALUE!</v>
      </c>
    </row>
    <row r="651" spans="1:41">
      <c r="A651" s="261" t="e">
        <f t="shared" si="94"/>
        <v>#VALUE!</v>
      </c>
      <c r="B651" s="241">
        <v>648</v>
      </c>
      <c r="C651" s="242"/>
      <c r="D651" s="256" t="str">
        <f t="shared" si="87"/>
        <v/>
      </c>
      <c r="E651" s="234"/>
      <c r="F651" s="234"/>
      <c r="G651" s="242"/>
      <c r="H651" s="257" t="str">
        <f t="shared" si="88"/>
        <v/>
      </c>
      <c r="I651" s="234"/>
      <c r="J651" s="234"/>
      <c r="K651" s="234"/>
      <c r="L651" s="234"/>
      <c r="M651" s="308">
        <f t="shared" si="89"/>
        <v>0</v>
      </c>
      <c r="N651" s="234"/>
      <c r="O651" s="234"/>
      <c r="P651" s="234"/>
      <c r="Q651" s="234"/>
      <c r="R651" s="234"/>
      <c r="S651" s="234"/>
      <c r="T651" s="234"/>
      <c r="U651" s="234"/>
      <c r="V651" s="234"/>
      <c r="W651" s="234"/>
      <c r="X651" s="234"/>
      <c r="Y651" s="234"/>
      <c r="Z651" s="234"/>
      <c r="AA651" s="234"/>
      <c r="AB651" s="234"/>
      <c r="AC651" s="234"/>
      <c r="AD651" s="234"/>
      <c r="AE651" s="234"/>
      <c r="AF651" s="234"/>
      <c r="AG651" s="234"/>
      <c r="AH651" s="234"/>
      <c r="AI651" s="234"/>
      <c r="AJ651" s="234"/>
      <c r="AK651" s="234"/>
      <c r="AL651" s="258" t="str">
        <f t="shared" si="91"/>
        <v>нет</v>
      </c>
      <c r="AM651" s="258" t="str">
        <f t="shared" si="93"/>
        <v>нет</v>
      </c>
      <c r="AN651" s="258">
        <f t="shared" si="90"/>
        <v>0</v>
      </c>
      <c r="AO651" s="258" t="e">
        <f t="shared" si="92"/>
        <v>#VALUE!</v>
      </c>
    </row>
    <row r="652" spans="1:41">
      <c r="A652" s="261" t="e">
        <f t="shared" si="94"/>
        <v>#VALUE!</v>
      </c>
      <c r="B652" s="241">
        <v>649</v>
      </c>
      <c r="C652" s="242"/>
      <c r="D652" s="256" t="str">
        <f t="shared" si="87"/>
        <v/>
      </c>
      <c r="E652" s="234"/>
      <c r="F652" s="234"/>
      <c r="G652" s="242"/>
      <c r="H652" s="257" t="str">
        <f t="shared" si="88"/>
        <v/>
      </c>
      <c r="I652" s="234"/>
      <c r="J652" s="234"/>
      <c r="K652" s="234"/>
      <c r="L652" s="234"/>
      <c r="M652" s="308">
        <f t="shared" si="89"/>
        <v>0</v>
      </c>
      <c r="N652" s="234"/>
      <c r="O652" s="234"/>
      <c r="P652" s="234"/>
      <c r="Q652" s="234"/>
      <c r="R652" s="234"/>
      <c r="S652" s="234"/>
      <c r="T652" s="234"/>
      <c r="U652" s="234"/>
      <c r="V652" s="234"/>
      <c r="W652" s="234"/>
      <c r="X652" s="234"/>
      <c r="Y652" s="234"/>
      <c r="Z652" s="234"/>
      <c r="AA652" s="234"/>
      <c r="AB652" s="234"/>
      <c r="AC652" s="234"/>
      <c r="AD652" s="234"/>
      <c r="AE652" s="234"/>
      <c r="AF652" s="234"/>
      <c r="AG652" s="234"/>
      <c r="AH652" s="234"/>
      <c r="AI652" s="234"/>
      <c r="AJ652" s="234"/>
      <c r="AK652" s="234"/>
      <c r="AL652" s="258" t="str">
        <f t="shared" si="91"/>
        <v>нет</v>
      </c>
      <c r="AM652" s="258" t="str">
        <f t="shared" si="93"/>
        <v>нет</v>
      </c>
      <c r="AN652" s="258">
        <f t="shared" si="90"/>
        <v>0</v>
      </c>
      <c r="AO652" s="258" t="e">
        <f t="shared" si="92"/>
        <v>#VALUE!</v>
      </c>
    </row>
    <row r="653" spans="1:41">
      <c r="A653" s="261" t="e">
        <f t="shared" si="94"/>
        <v>#VALUE!</v>
      </c>
      <c r="B653" s="241">
        <v>650</v>
      </c>
      <c r="C653" s="242"/>
      <c r="D653" s="256" t="str">
        <f t="shared" si="87"/>
        <v/>
      </c>
      <c r="E653" s="234"/>
      <c r="F653" s="234"/>
      <c r="G653" s="242"/>
      <c r="H653" s="257" t="str">
        <f t="shared" si="88"/>
        <v/>
      </c>
      <c r="I653" s="234"/>
      <c r="J653" s="234"/>
      <c r="K653" s="234"/>
      <c r="L653" s="234"/>
      <c r="M653" s="308">
        <f t="shared" si="89"/>
        <v>0</v>
      </c>
      <c r="N653" s="234"/>
      <c r="O653" s="234"/>
      <c r="P653" s="234"/>
      <c r="Q653" s="234"/>
      <c r="R653" s="234"/>
      <c r="S653" s="234"/>
      <c r="T653" s="234"/>
      <c r="U653" s="234"/>
      <c r="V653" s="234"/>
      <c r="W653" s="234"/>
      <c r="X653" s="234"/>
      <c r="Y653" s="234"/>
      <c r="Z653" s="234"/>
      <c r="AA653" s="234"/>
      <c r="AB653" s="234"/>
      <c r="AC653" s="234"/>
      <c r="AD653" s="234"/>
      <c r="AE653" s="234"/>
      <c r="AF653" s="234"/>
      <c r="AG653" s="234"/>
      <c r="AH653" s="234"/>
      <c r="AI653" s="234"/>
      <c r="AJ653" s="234"/>
      <c r="AK653" s="234"/>
      <c r="AL653" s="258" t="str">
        <f t="shared" si="91"/>
        <v>нет</v>
      </c>
      <c r="AM653" s="258" t="str">
        <f t="shared" si="93"/>
        <v>нет</v>
      </c>
      <c r="AN653" s="258">
        <f t="shared" si="90"/>
        <v>0</v>
      </c>
      <c r="AO653" s="258" t="e">
        <f t="shared" si="92"/>
        <v>#VALUE!</v>
      </c>
    </row>
    <row r="654" spans="1:41">
      <c r="A654" s="261" t="e">
        <f t="shared" si="94"/>
        <v>#VALUE!</v>
      </c>
      <c r="B654" s="241">
        <v>651</v>
      </c>
      <c r="C654" s="242"/>
      <c r="D654" s="256" t="str">
        <f t="shared" si="87"/>
        <v/>
      </c>
      <c r="E654" s="234"/>
      <c r="F654" s="234"/>
      <c r="G654" s="242"/>
      <c r="H654" s="257" t="str">
        <f t="shared" si="88"/>
        <v/>
      </c>
      <c r="I654" s="234"/>
      <c r="J654" s="234"/>
      <c r="K654" s="234"/>
      <c r="L654" s="234"/>
      <c r="M654" s="308">
        <f t="shared" si="89"/>
        <v>0</v>
      </c>
      <c r="N654" s="234"/>
      <c r="O654" s="234"/>
      <c r="P654" s="234"/>
      <c r="Q654" s="234"/>
      <c r="R654" s="234"/>
      <c r="S654" s="234"/>
      <c r="T654" s="234"/>
      <c r="U654" s="234"/>
      <c r="V654" s="234"/>
      <c r="W654" s="234"/>
      <c r="X654" s="234"/>
      <c r="Y654" s="234"/>
      <c r="Z654" s="234"/>
      <c r="AA654" s="234"/>
      <c r="AB654" s="234"/>
      <c r="AC654" s="234"/>
      <c r="AD654" s="234"/>
      <c r="AE654" s="234"/>
      <c r="AF654" s="234"/>
      <c r="AG654" s="234"/>
      <c r="AH654" s="234"/>
      <c r="AI654" s="234"/>
      <c r="AJ654" s="234"/>
      <c r="AK654" s="234"/>
      <c r="AL654" s="258" t="str">
        <f t="shared" si="91"/>
        <v>нет</v>
      </c>
      <c r="AM654" s="258" t="str">
        <f t="shared" si="93"/>
        <v>нет</v>
      </c>
      <c r="AN654" s="258">
        <f t="shared" si="90"/>
        <v>0</v>
      </c>
      <c r="AO654" s="258" t="e">
        <f t="shared" si="92"/>
        <v>#VALUE!</v>
      </c>
    </row>
    <row r="655" spans="1:41">
      <c r="A655" s="261" t="e">
        <f t="shared" si="94"/>
        <v>#VALUE!</v>
      </c>
      <c r="B655" s="241">
        <v>652</v>
      </c>
      <c r="C655" s="242"/>
      <c r="D655" s="256" t="str">
        <f t="shared" si="87"/>
        <v/>
      </c>
      <c r="E655" s="234"/>
      <c r="F655" s="234"/>
      <c r="G655" s="242"/>
      <c r="H655" s="257" t="str">
        <f t="shared" si="88"/>
        <v/>
      </c>
      <c r="I655" s="234"/>
      <c r="J655" s="234"/>
      <c r="K655" s="234"/>
      <c r="L655" s="234"/>
      <c r="M655" s="308">
        <f t="shared" si="89"/>
        <v>0</v>
      </c>
      <c r="N655" s="234"/>
      <c r="O655" s="234"/>
      <c r="P655" s="234"/>
      <c r="Q655" s="234"/>
      <c r="R655" s="234"/>
      <c r="S655" s="234"/>
      <c r="T655" s="234"/>
      <c r="U655" s="234"/>
      <c r="V655" s="234"/>
      <c r="W655" s="234"/>
      <c r="X655" s="234"/>
      <c r="Y655" s="234"/>
      <c r="Z655" s="234"/>
      <c r="AA655" s="234"/>
      <c r="AB655" s="234"/>
      <c r="AC655" s="234"/>
      <c r="AD655" s="234"/>
      <c r="AE655" s="234"/>
      <c r="AF655" s="234"/>
      <c r="AG655" s="234"/>
      <c r="AH655" s="234"/>
      <c r="AI655" s="234"/>
      <c r="AJ655" s="234"/>
      <c r="AK655" s="234"/>
      <c r="AL655" s="258" t="str">
        <f t="shared" si="91"/>
        <v>нет</v>
      </c>
      <c r="AM655" s="258" t="str">
        <f t="shared" si="93"/>
        <v>нет</v>
      </c>
      <c r="AN655" s="258">
        <f t="shared" si="90"/>
        <v>0</v>
      </c>
      <c r="AO655" s="258" t="e">
        <f t="shared" si="92"/>
        <v>#VALUE!</v>
      </c>
    </row>
    <row r="656" spans="1:41">
      <c r="A656" s="261" t="e">
        <f t="shared" si="94"/>
        <v>#VALUE!</v>
      </c>
      <c r="B656" s="241">
        <v>653</v>
      </c>
      <c r="C656" s="242"/>
      <c r="D656" s="256" t="str">
        <f t="shared" si="87"/>
        <v/>
      </c>
      <c r="E656" s="234"/>
      <c r="F656" s="234"/>
      <c r="G656" s="242"/>
      <c r="H656" s="257" t="str">
        <f t="shared" si="88"/>
        <v/>
      </c>
      <c r="I656" s="234"/>
      <c r="J656" s="234"/>
      <c r="K656" s="234"/>
      <c r="L656" s="234"/>
      <c r="M656" s="308">
        <f t="shared" si="89"/>
        <v>0</v>
      </c>
      <c r="N656" s="234"/>
      <c r="O656" s="234"/>
      <c r="P656" s="234"/>
      <c r="Q656" s="234"/>
      <c r="R656" s="234"/>
      <c r="S656" s="234"/>
      <c r="T656" s="234"/>
      <c r="U656" s="234"/>
      <c r="V656" s="234"/>
      <c r="W656" s="234"/>
      <c r="X656" s="234"/>
      <c r="Y656" s="234"/>
      <c r="Z656" s="234"/>
      <c r="AA656" s="234"/>
      <c r="AB656" s="234"/>
      <c r="AC656" s="234"/>
      <c r="AD656" s="234"/>
      <c r="AE656" s="234"/>
      <c r="AF656" s="234"/>
      <c r="AG656" s="234"/>
      <c r="AH656" s="234"/>
      <c r="AI656" s="234"/>
      <c r="AJ656" s="234"/>
      <c r="AK656" s="234"/>
      <c r="AL656" s="258" t="str">
        <f t="shared" si="91"/>
        <v>нет</v>
      </c>
      <c r="AM656" s="258" t="str">
        <f t="shared" si="93"/>
        <v>нет</v>
      </c>
      <c r="AN656" s="258">
        <f t="shared" si="90"/>
        <v>0</v>
      </c>
      <c r="AO656" s="258" t="e">
        <f t="shared" si="92"/>
        <v>#VALUE!</v>
      </c>
    </row>
    <row r="657" spans="1:41">
      <c r="A657" s="261" t="e">
        <f t="shared" si="94"/>
        <v>#VALUE!</v>
      </c>
      <c r="B657" s="241">
        <v>654</v>
      </c>
      <c r="C657" s="242"/>
      <c r="D657" s="256" t="str">
        <f t="shared" si="87"/>
        <v/>
      </c>
      <c r="E657" s="234"/>
      <c r="F657" s="234"/>
      <c r="G657" s="242"/>
      <c r="H657" s="257" t="str">
        <f t="shared" si="88"/>
        <v/>
      </c>
      <c r="I657" s="234"/>
      <c r="J657" s="234"/>
      <c r="K657" s="234"/>
      <c r="L657" s="234"/>
      <c r="M657" s="308">
        <f t="shared" si="89"/>
        <v>0</v>
      </c>
      <c r="N657" s="234"/>
      <c r="O657" s="234"/>
      <c r="P657" s="234"/>
      <c r="Q657" s="234"/>
      <c r="R657" s="234"/>
      <c r="S657" s="234"/>
      <c r="T657" s="234"/>
      <c r="U657" s="234"/>
      <c r="V657" s="234"/>
      <c r="W657" s="234"/>
      <c r="X657" s="234"/>
      <c r="Y657" s="234"/>
      <c r="Z657" s="234"/>
      <c r="AA657" s="234"/>
      <c r="AB657" s="234"/>
      <c r="AC657" s="234"/>
      <c r="AD657" s="234"/>
      <c r="AE657" s="234"/>
      <c r="AF657" s="234"/>
      <c r="AG657" s="234"/>
      <c r="AH657" s="234"/>
      <c r="AI657" s="234"/>
      <c r="AJ657" s="234"/>
      <c r="AK657" s="234"/>
      <c r="AL657" s="258" t="str">
        <f t="shared" si="91"/>
        <v>нет</v>
      </c>
      <c r="AM657" s="258" t="str">
        <f t="shared" si="93"/>
        <v>нет</v>
      </c>
      <c r="AN657" s="258">
        <f t="shared" si="90"/>
        <v>0</v>
      </c>
      <c r="AO657" s="258" t="e">
        <f t="shared" si="92"/>
        <v>#VALUE!</v>
      </c>
    </row>
    <row r="658" spans="1:41">
      <c r="A658" s="261" t="e">
        <f t="shared" si="94"/>
        <v>#VALUE!</v>
      </c>
      <c r="B658" s="241">
        <v>655</v>
      </c>
      <c r="C658" s="242"/>
      <c r="D658" s="256" t="str">
        <f t="shared" si="87"/>
        <v/>
      </c>
      <c r="E658" s="234"/>
      <c r="F658" s="234"/>
      <c r="G658" s="242"/>
      <c r="H658" s="257" t="str">
        <f t="shared" si="88"/>
        <v/>
      </c>
      <c r="I658" s="234"/>
      <c r="J658" s="234"/>
      <c r="K658" s="234"/>
      <c r="L658" s="234"/>
      <c r="M658" s="308">
        <f t="shared" si="89"/>
        <v>0</v>
      </c>
      <c r="N658" s="234"/>
      <c r="O658" s="234"/>
      <c r="P658" s="234"/>
      <c r="Q658" s="234"/>
      <c r="R658" s="234"/>
      <c r="S658" s="234"/>
      <c r="T658" s="234"/>
      <c r="U658" s="234"/>
      <c r="V658" s="234"/>
      <c r="W658" s="234"/>
      <c r="X658" s="234"/>
      <c r="Y658" s="234"/>
      <c r="Z658" s="234"/>
      <c r="AA658" s="234"/>
      <c r="AB658" s="234"/>
      <c r="AC658" s="234"/>
      <c r="AD658" s="234"/>
      <c r="AE658" s="234"/>
      <c r="AF658" s="234"/>
      <c r="AG658" s="234"/>
      <c r="AH658" s="234"/>
      <c r="AI658" s="234"/>
      <c r="AJ658" s="234"/>
      <c r="AK658" s="234"/>
      <c r="AL658" s="258" t="str">
        <f t="shared" si="91"/>
        <v>нет</v>
      </c>
      <c r="AM658" s="258" t="str">
        <f t="shared" si="93"/>
        <v>нет</v>
      </c>
      <c r="AN658" s="258">
        <f t="shared" si="90"/>
        <v>0</v>
      </c>
      <c r="AO658" s="258" t="e">
        <f t="shared" si="92"/>
        <v>#VALUE!</v>
      </c>
    </row>
    <row r="659" spans="1:41">
      <c r="A659" s="261" t="e">
        <f t="shared" si="94"/>
        <v>#VALUE!</v>
      </c>
      <c r="B659" s="241">
        <v>656</v>
      </c>
      <c r="C659" s="242"/>
      <c r="D659" s="256" t="str">
        <f t="shared" si="87"/>
        <v/>
      </c>
      <c r="E659" s="234"/>
      <c r="F659" s="234"/>
      <c r="G659" s="242"/>
      <c r="H659" s="257" t="str">
        <f t="shared" si="88"/>
        <v/>
      </c>
      <c r="I659" s="234"/>
      <c r="J659" s="234"/>
      <c r="K659" s="234"/>
      <c r="L659" s="234"/>
      <c r="M659" s="308">
        <f t="shared" si="89"/>
        <v>0</v>
      </c>
      <c r="N659" s="234"/>
      <c r="O659" s="234"/>
      <c r="P659" s="234"/>
      <c r="Q659" s="234"/>
      <c r="R659" s="234"/>
      <c r="S659" s="234"/>
      <c r="T659" s="234"/>
      <c r="U659" s="234"/>
      <c r="V659" s="234"/>
      <c r="W659" s="234"/>
      <c r="X659" s="234"/>
      <c r="Y659" s="234"/>
      <c r="Z659" s="234"/>
      <c r="AA659" s="234"/>
      <c r="AB659" s="234"/>
      <c r="AC659" s="234"/>
      <c r="AD659" s="234"/>
      <c r="AE659" s="234"/>
      <c r="AF659" s="234"/>
      <c r="AG659" s="234"/>
      <c r="AH659" s="234"/>
      <c r="AI659" s="234"/>
      <c r="AJ659" s="234"/>
      <c r="AK659" s="234"/>
      <c r="AL659" s="258" t="str">
        <f t="shared" si="91"/>
        <v>нет</v>
      </c>
      <c r="AM659" s="258" t="str">
        <f t="shared" si="93"/>
        <v>нет</v>
      </c>
      <c r="AN659" s="258">
        <f t="shared" si="90"/>
        <v>0</v>
      </c>
      <c r="AO659" s="258" t="e">
        <f t="shared" si="92"/>
        <v>#VALUE!</v>
      </c>
    </row>
    <row r="660" spans="1:41">
      <c r="A660" s="261" t="e">
        <f t="shared" si="94"/>
        <v>#VALUE!</v>
      </c>
      <c r="B660" s="241">
        <v>657</v>
      </c>
      <c r="C660" s="242"/>
      <c r="D660" s="256" t="str">
        <f t="shared" si="87"/>
        <v/>
      </c>
      <c r="E660" s="234"/>
      <c r="F660" s="234"/>
      <c r="G660" s="242"/>
      <c r="H660" s="257" t="str">
        <f t="shared" si="88"/>
        <v/>
      </c>
      <c r="I660" s="234"/>
      <c r="J660" s="234"/>
      <c r="K660" s="234"/>
      <c r="L660" s="234"/>
      <c r="M660" s="308">
        <f t="shared" si="89"/>
        <v>0</v>
      </c>
      <c r="N660" s="234"/>
      <c r="O660" s="234"/>
      <c r="P660" s="234"/>
      <c r="Q660" s="234"/>
      <c r="R660" s="234"/>
      <c r="S660" s="234"/>
      <c r="T660" s="234"/>
      <c r="U660" s="234"/>
      <c r="V660" s="234"/>
      <c r="W660" s="234"/>
      <c r="X660" s="234"/>
      <c r="Y660" s="234"/>
      <c r="Z660" s="234"/>
      <c r="AA660" s="234"/>
      <c r="AB660" s="234"/>
      <c r="AC660" s="234"/>
      <c r="AD660" s="234"/>
      <c r="AE660" s="234"/>
      <c r="AF660" s="234"/>
      <c r="AG660" s="234"/>
      <c r="AH660" s="234"/>
      <c r="AI660" s="234"/>
      <c r="AJ660" s="234"/>
      <c r="AK660" s="234"/>
      <c r="AL660" s="258" t="str">
        <f t="shared" si="91"/>
        <v>нет</v>
      </c>
      <c r="AM660" s="258" t="str">
        <f t="shared" si="93"/>
        <v>нет</v>
      </c>
      <c r="AN660" s="258">
        <f t="shared" si="90"/>
        <v>0</v>
      </c>
      <c r="AO660" s="258" t="e">
        <f t="shared" si="92"/>
        <v>#VALUE!</v>
      </c>
    </row>
    <row r="661" spans="1:41">
      <c r="A661" s="261" t="e">
        <f t="shared" si="94"/>
        <v>#VALUE!</v>
      </c>
      <c r="B661" s="241">
        <v>658</v>
      </c>
      <c r="C661" s="242"/>
      <c r="D661" s="256" t="str">
        <f t="shared" si="87"/>
        <v/>
      </c>
      <c r="E661" s="234"/>
      <c r="F661" s="234"/>
      <c r="G661" s="242"/>
      <c r="H661" s="257" t="str">
        <f t="shared" si="88"/>
        <v/>
      </c>
      <c r="I661" s="234"/>
      <c r="J661" s="234"/>
      <c r="K661" s="234"/>
      <c r="L661" s="234"/>
      <c r="M661" s="308">
        <f t="shared" si="89"/>
        <v>0</v>
      </c>
      <c r="N661" s="234"/>
      <c r="O661" s="234"/>
      <c r="P661" s="234"/>
      <c r="Q661" s="234"/>
      <c r="R661" s="234"/>
      <c r="S661" s="234"/>
      <c r="T661" s="234"/>
      <c r="U661" s="234"/>
      <c r="V661" s="234"/>
      <c r="W661" s="234"/>
      <c r="X661" s="234"/>
      <c r="Y661" s="234"/>
      <c r="Z661" s="234"/>
      <c r="AA661" s="234"/>
      <c r="AB661" s="234"/>
      <c r="AC661" s="234"/>
      <c r="AD661" s="234"/>
      <c r="AE661" s="234"/>
      <c r="AF661" s="234"/>
      <c r="AG661" s="234"/>
      <c r="AH661" s="234"/>
      <c r="AI661" s="234"/>
      <c r="AJ661" s="234"/>
      <c r="AK661" s="234"/>
      <c r="AL661" s="258" t="str">
        <f t="shared" si="91"/>
        <v>нет</v>
      </c>
      <c r="AM661" s="258" t="str">
        <f t="shared" si="93"/>
        <v>нет</v>
      </c>
      <c r="AN661" s="258">
        <f t="shared" si="90"/>
        <v>0</v>
      </c>
      <c r="AO661" s="258" t="e">
        <f t="shared" si="92"/>
        <v>#VALUE!</v>
      </c>
    </row>
    <row r="662" spans="1:41">
      <c r="A662" s="261" t="e">
        <f t="shared" si="94"/>
        <v>#VALUE!</v>
      </c>
      <c r="B662" s="241">
        <v>659</v>
      </c>
      <c r="C662" s="242"/>
      <c r="D662" s="256" t="str">
        <f t="shared" si="87"/>
        <v/>
      </c>
      <c r="E662" s="234"/>
      <c r="F662" s="234"/>
      <c r="G662" s="242"/>
      <c r="H662" s="257" t="str">
        <f t="shared" si="88"/>
        <v/>
      </c>
      <c r="I662" s="234"/>
      <c r="J662" s="234"/>
      <c r="K662" s="234"/>
      <c r="L662" s="234"/>
      <c r="M662" s="308">
        <f t="shared" si="89"/>
        <v>0</v>
      </c>
      <c r="N662" s="234"/>
      <c r="O662" s="234"/>
      <c r="P662" s="234"/>
      <c r="Q662" s="234"/>
      <c r="R662" s="234"/>
      <c r="S662" s="234"/>
      <c r="T662" s="234"/>
      <c r="U662" s="234"/>
      <c r="V662" s="234"/>
      <c r="W662" s="234"/>
      <c r="X662" s="234"/>
      <c r="Y662" s="234"/>
      <c r="Z662" s="234"/>
      <c r="AA662" s="234"/>
      <c r="AB662" s="234"/>
      <c r="AC662" s="234"/>
      <c r="AD662" s="234"/>
      <c r="AE662" s="234"/>
      <c r="AF662" s="234"/>
      <c r="AG662" s="234"/>
      <c r="AH662" s="234"/>
      <c r="AI662" s="234"/>
      <c r="AJ662" s="234"/>
      <c r="AK662" s="234"/>
      <c r="AL662" s="258" t="str">
        <f t="shared" si="91"/>
        <v>нет</v>
      </c>
      <c r="AM662" s="258" t="str">
        <f t="shared" si="93"/>
        <v>нет</v>
      </c>
      <c r="AN662" s="258">
        <f t="shared" si="90"/>
        <v>0</v>
      </c>
      <c r="AO662" s="258" t="e">
        <f t="shared" si="92"/>
        <v>#VALUE!</v>
      </c>
    </row>
    <row r="663" spans="1:41">
      <c r="A663" s="261" t="e">
        <f t="shared" si="94"/>
        <v>#VALUE!</v>
      </c>
      <c r="B663" s="241">
        <v>660</v>
      </c>
      <c r="C663" s="242"/>
      <c r="D663" s="256" t="str">
        <f t="shared" si="87"/>
        <v/>
      </c>
      <c r="E663" s="234"/>
      <c r="F663" s="234"/>
      <c r="G663" s="242"/>
      <c r="H663" s="257" t="str">
        <f t="shared" si="88"/>
        <v/>
      </c>
      <c r="I663" s="234"/>
      <c r="J663" s="234"/>
      <c r="K663" s="234"/>
      <c r="L663" s="234"/>
      <c r="M663" s="308">
        <f t="shared" si="89"/>
        <v>0</v>
      </c>
      <c r="N663" s="234"/>
      <c r="O663" s="234"/>
      <c r="P663" s="234"/>
      <c r="Q663" s="234"/>
      <c r="R663" s="234"/>
      <c r="S663" s="234"/>
      <c r="T663" s="234"/>
      <c r="U663" s="234"/>
      <c r="V663" s="234"/>
      <c r="W663" s="234"/>
      <c r="X663" s="234"/>
      <c r="Y663" s="234"/>
      <c r="Z663" s="234"/>
      <c r="AA663" s="234"/>
      <c r="AB663" s="234"/>
      <c r="AC663" s="234"/>
      <c r="AD663" s="234"/>
      <c r="AE663" s="234"/>
      <c r="AF663" s="234"/>
      <c r="AG663" s="234"/>
      <c r="AH663" s="234"/>
      <c r="AI663" s="234"/>
      <c r="AJ663" s="234"/>
      <c r="AK663" s="234"/>
      <c r="AL663" s="258" t="str">
        <f t="shared" si="91"/>
        <v>нет</v>
      </c>
      <c r="AM663" s="258" t="str">
        <f t="shared" si="93"/>
        <v>нет</v>
      </c>
      <c r="AN663" s="258">
        <f t="shared" si="90"/>
        <v>0</v>
      </c>
      <c r="AO663" s="258" t="e">
        <f t="shared" si="92"/>
        <v>#VALUE!</v>
      </c>
    </row>
    <row r="664" spans="1:41">
      <c r="A664" s="261" t="e">
        <f t="shared" si="94"/>
        <v>#VALUE!</v>
      </c>
      <c r="B664" s="241">
        <v>661</v>
      </c>
      <c r="C664" s="242"/>
      <c r="D664" s="256" t="str">
        <f t="shared" si="87"/>
        <v/>
      </c>
      <c r="E664" s="234"/>
      <c r="F664" s="234"/>
      <c r="G664" s="242"/>
      <c r="H664" s="257" t="str">
        <f t="shared" si="88"/>
        <v/>
      </c>
      <c r="I664" s="234"/>
      <c r="J664" s="234"/>
      <c r="K664" s="234"/>
      <c r="L664" s="234"/>
      <c r="M664" s="308">
        <f t="shared" si="89"/>
        <v>0</v>
      </c>
      <c r="N664" s="234"/>
      <c r="O664" s="234"/>
      <c r="P664" s="234"/>
      <c r="Q664" s="234"/>
      <c r="R664" s="234"/>
      <c r="S664" s="234"/>
      <c r="T664" s="234"/>
      <c r="U664" s="234"/>
      <c r="V664" s="234"/>
      <c r="W664" s="234"/>
      <c r="X664" s="234"/>
      <c r="Y664" s="234"/>
      <c r="Z664" s="234"/>
      <c r="AA664" s="234"/>
      <c r="AB664" s="234"/>
      <c r="AC664" s="234"/>
      <c r="AD664" s="234"/>
      <c r="AE664" s="234"/>
      <c r="AF664" s="234"/>
      <c r="AG664" s="234"/>
      <c r="AH664" s="234"/>
      <c r="AI664" s="234"/>
      <c r="AJ664" s="234"/>
      <c r="AK664" s="234"/>
      <c r="AL664" s="258" t="str">
        <f t="shared" si="91"/>
        <v>нет</v>
      </c>
      <c r="AM664" s="258" t="str">
        <f t="shared" si="93"/>
        <v>нет</v>
      </c>
      <c r="AN664" s="258">
        <f t="shared" si="90"/>
        <v>0</v>
      </c>
      <c r="AO664" s="258" t="e">
        <f t="shared" si="92"/>
        <v>#VALUE!</v>
      </c>
    </row>
    <row r="665" spans="1:41">
      <c r="A665" s="261" t="e">
        <f t="shared" si="94"/>
        <v>#VALUE!</v>
      </c>
      <c r="B665" s="241">
        <v>662</v>
      </c>
      <c r="C665" s="242"/>
      <c r="D665" s="256" t="str">
        <f t="shared" si="87"/>
        <v/>
      </c>
      <c r="E665" s="234"/>
      <c r="F665" s="234"/>
      <c r="G665" s="242"/>
      <c r="H665" s="257" t="str">
        <f t="shared" si="88"/>
        <v/>
      </c>
      <c r="I665" s="234"/>
      <c r="J665" s="234"/>
      <c r="K665" s="234"/>
      <c r="L665" s="234"/>
      <c r="M665" s="308">
        <f t="shared" si="89"/>
        <v>0</v>
      </c>
      <c r="N665" s="234"/>
      <c r="O665" s="234"/>
      <c r="P665" s="234"/>
      <c r="Q665" s="234"/>
      <c r="R665" s="234"/>
      <c r="S665" s="234"/>
      <c r="T665" s="234"/>
      <c r="U665" s="234"/>
      <c r="V665" s="234"/>
      <c r="W665" s="234"/>
      <c r="X665" s="234"/>
      <c r="Y665" s="234"/>
      <c r="Z665" s="234"/>
      <c r="AA665" s="234"/>
      <c r="AB665" s="234"/>
      <c r="AC665" s="234"/>
      <c r="AD665" s="234"/>
      <c r="AE665" s="234"/>
      <c r="AF665" s="234"/>
      <c r="AG665" s="234"/>
      <c r="AH665" s="234"/>
      <c r="AI665" s="234"/>
      <c r="AJ665" s="234"/>
      <c r="AK665" s="234"/>
      <c r="AL665" s="258" t="str">
        <f t="shared" si="91"/>
        <v>нет</v>
      </c>
      <c r="AM665" s="258" t="str">
        <f t="shared" si="93"/>
        <v>нет</v>
      </c>
      <c r="AN665" s="258">
        <f t="shared" si="90"/>
        <v>0</v>
      </c>
      <c r="AO665" s="258" t="e">
        <f t="shared" si="92"/>
        <v>#VALUE!</v>
      </c>
    </row>
    <row r="666" spans="1:41">
      <c r="A666" s="261" t="e">
        <f t="shared" si="94"/>
        <v>#VALUE!</v>
      </c>
      <c r="B666" s="241">
        <v>663</v>
      </c>
      <c r="C666" s="242"/>
      <c r="D666" s="256" t="str">
        <f t="shared" si="87"/>
        <v/>
      </c>
      <c r="E666" s="234"/>
      <c r="F666" s="234"/>
      <c r="G666" s="242"/>
      <c r="H666" s="257" t="str">
        <f t="shared" si="88"/>
        <v/>
      </c>
      <c r="I666" s="234"/>
      <c r="J666" s="234"/>
      <c r="K666" s="234"/>
      <c r="L666" s="234"/>
      <c r="M666" s="308">
        <f t="shared" si="89"/>
        <v>0</v>
      </c>
      <c r="N666" s="234"/>
      <c r="O666" s="234"/>
      <c r="P666" s="234"/>
      <c r="Q666" s="234"/>
      <c r="R666" s="234"/>
      <c r="S666" s="234"/>
      <c r="T666" s="234"/>
      <c r="U666" s="234"/>
      <c r="V666" s="234"/>
      <c r="W666" s="234"/>
      <c r="X666" s="234"/>
      <c r="Y666" s="234"/>
      <c r="Z666" s="234"/>
      <c r="AA666" s="234"/>
      <c r="AB666" s="234"/>
      <c r="AC666" s="234"/>
      <c r="AD666" s="234"/>
      <c r="AE666" s="234"/>
      <c r="AF666" s="234"/>
      <c r="AG666" s="234"/>
      <c r="AH666" s="234"/>
      <c r="AI666" s="234"/>
      <c r="AJ666" s="234"/>
      <c r="AK666" s="234"/>
      <c r="AL666" s="258" t="str">
        <f t="shared" si="91"/>
        <v>нет</v>
      </c>
      <c r="AM666" s="258" t="str">
        <f t="shared" si="93"/>
        <v>нет</v>
      </c>
      <c r="AN666" s="258">
        <f t="shared" si="90"/>
        <v>0</v>
      </c>
      <c r="AO666" s="258" t="e">
        <f t="shared" si="92"/>
        <v>#VALUE!</v>
      </c>
    </row>
    <row r="667" spans="1:41">
      <c r="A667" s="261" t="e">
        <f t="shared" si="94"/>
        <v>#VALUE!</v>
      </c>
      <c r="B667" s="241">
        <v>664</v>
      </c>
      <c r="C667" s="242"/>
      <c r="D667" s="256" t="str">
        <f t="shared" si="87"/>
        <v/>
      </c>
      <c r="E667" s="234"/>
      <c r="F667" s="234"/>
      <c r="G667" s="242"/>
      <c r="H667" s="257" t="str">
        <f t="shared" si="88"/>
        <v/>
      </c>
      <c r="I667" s="234"/>
      <c r="J667" s="234"/>
      <c r="K667" s="234"/>
      <c r="L667" s="234"/>
      <c r="M667" s="308">
        <f t="shared" si="89"/>
        <v>0</v>
      </c>
      <c r="N667" s="234"/>
      <c r="O667" s="234"/>
      <c r="P667" s="234"/>
      <c r="Q667" s="234"/>
      <c r="R667" s="234"/>
      <c r="S667" s="234"/>
      <c r="T667" s="234"/>
      <c r="U667" s="234"/>
      <c r="V667" s="234"/>
      <c r="W667" s="234"/>
      <c r="X667" s="234"/>
      <c r="Y667" s="234"/>
      <c r="Z667" s="234"/>
      <c r="AA667" s="234"/>
      <c r="AB667" s="234"/>
      <c r="AC667" s="234"/>
      <c r="AD667" s="234"/>
      <c r="AE667" s="234"/>
      <c r="AF667" s="234"/>
      <c r="AG667" s="234"/>
      <c r="AH667" s="234"/>
      <c r="AI667" s="234"/>
      <c r="AJ667" s="234"/>
      <c r="AK667" s="234"/>
      <c r="AL667" s="258" t="str">
        <f t="shared" si="91"/>
        <v>нет</v>
      </c>
      <c r="AM667" s="258" t="str">
        <f t="shared" si="93"/>
        <v>нет</v>
      </c>
      <c r="AN667" s="258">
        <f t="shared" si="90"/>
        <v>0</v>
      </c>
      <c r="AO667" s="258" t="e">
        <f t="shared" si="92"/>
        <v>#VALUE!</v>
      </c>
    </row>
    <row r="668" spans="1:41">
      <c r="A668" s="261" t="e">
        <f t="shared" si="94"/>
        <v>#VALUE!</v>
      </c>
      <c r="B668" s="241">
        <v>665</v>
      </c>
      <c r="C668" s="242"/>
      <c r="D668" s="256" t="str">
        <f t="shared" si="87"/>
        <v/>
      </c>
      <c r="E668" s="234"/>
      <c r="F668" s="234"/>
      <c r="G668" s="242"/>
      <c r="H668" s="257" t="str">
        <f t="shared" si="88"/>
        <v/>
      </c>
      <c r="I668" s="234"/>
      <c r="J668" s="234"/>
      <c r="K668" s="234"/>
      <c r="L668" s="234"/>
      <c r="M668" s="308">
        <f t="shared" si="89"/>
        <v>0</v>
      </c>
      <c r="N668" s="234"/>
      <c r="O668" s="234"/>
      <c r="P668" s="234"/>
      <c r="Q668" s="234"/>
      <c r="R668" s="234"/>
      <c r="S668" s="234"/>
      <c r="T668" s="234"/>
      <c r="U668" s="234"/>
      <c r="V668" s="234"/>
      <c r="W668" s="234"/>
      <c r="X668" s="234"/>
      <c r="Y668" s="234"/>
      <c r="Z668" s="234"/>
      <c r="AA668" s="234"/>
      <c r="AB668" s="234"/>
      <c r="AC668" s="234"/>
      <c r="AD668" s="234"/>
      <c r="AE668" s="234"/>
      <c r="AF668" s="234"/>
      <c r="AG668" s="234"/>
      <c r="AH668" s="234"/>
      <c r="AI668" s="234"/>
      <c r="AJ668" s="234"/>
      <c r="AK668" s="234"/>
      <c r="AL668" s="258" t="str">
        <f t="shared" si="91"/>
        <v>нет</v>
      </c>
      <c r="AM668" s="258" t="str">
        <f t="shared" si="93"/>
        <v>нет</v>
      </c>
      <c r="AN668" s="258">
        <f t="shared" si="90"/>
        <v>0</v>
      </c>
      <c r="AO668" s="258" t="e">
        <f t="shared" si="92"/>
        <v>#VALUE!</v>
      </c>
    </row>
    <row r="669" spans="1:41">
      <c r="A669" s="261" t="e">
        <f t="shared" si="94"/>
        <v>#VALUE!</v>
      </c>
      <c r="B669" s="241">
        <v>666</v>
      </c>
      <c r="C669" s="242"/>
      <c r="D669" s="256" t="str">
        <f t="shared" si="87"/>
        <v/>
      </c>
      <c r="E669" s="234"/>
      <c r="F669" s="234"/>
      <c r="G669" s="242"/>
      <c r="H669" s="257" t="str">
        <f t="shared" si="88"/>
        <v/>
      </c>
      <c r="I669" s="234"/>
      <c r="J669" s="234"/>
      <c r="K669" s="234"/>
      <c r="L669" s="234"/>
      <c r="M669" s="308">
        <f t="shared" si="89"/>
        <v>0</v>
      </c>
      <c r="N669" s="234"/>
      <c r="O669" s="234"/>
      <c r="P669" s="234"/>
      <c r="Q669" s="234"/>
      <c r="R669" s="234"/>
      <c r="S669" s="234"/>
      <c r="T669" s="234"/>
      <c r="U669" s="234"/>
      <c r="V669" s="234"/>
      <c r="W669" s="234"/>
      <c r="X669" s="234"/>
      <c r="Y669" s="234"/>
      <c r="Z669" s="234"/>
      <c r="AA669" s="234"/>
      <c r="AB669" s="234"/>
      <c r="AC669" s="234"/>
      <c r="AD669" s="234"/>
      <c r="AE669" s="234"/>
      <c r="AF669" s="234"/>
      <c r="AG669" s="234"/>
      <c r="AH669" s="234"/>
      <c r="AI669" s="234"/>
      <c r="AJ669" s="234"/>
      <c r="AK669" s="234"/>
      <c r="AL669" s="258" t="str">
        <f t="shared" si="91"/>
        <v>нет</v>
      </c>
      <c r="AM669" s="258" t="str">
        <f t="shared" si="93"/>
        <v>нет</v>
      </c>
      <c r="AN669" s="258">
        <f t="shared" si="90"/>
        <v>0</v>
      </c>
      <c r="AO669" s="258" t="e">
        <f t="shared" si="92"/>
        <v>#VALUE!</v>
      </c>
    </row>
    <row r="670" spans="1:41">
      <c r="A670" s="261" t="e">
        <f t="shared" si="94"/>
        <v>#VALUE!</v>
      </c>
      <c r="B670" s="241">
        <v>667</v>
      </c>
      <c r="C670" s="242"/>
      <c r="D670" s="256" t="str">
        <f t="shared" si="87"/>
        <v/>
      </c>
      <c r="E670" s="234"/>
      <c r="F670" s="234"/>
      <c r="G670" s="242"/>
      <c r="H670" s="257" t="str">
        <f t="shared" si="88"/>
        <v/>
      </c>
      <c r="I670" s="234"/>
      <c r="J670" s="234"/>
      <c r="K670" s="234"/>
      <c r="L670" s="234"/>
      <c r="M670" s="308">
        <f t="shared" si="89"/>
        <v>0</v>
      </c>
      <c r="N670" s="234"/>
      <c r="O670" s="234"/>
      <c r="P670" s="234"/>
      <c r="Q670" s="234"/>
      <c r="R670" s="234"/>
      <c r="S670" s="234"/>
      <c r="T670" s="234"/>
      <c r="U670" s="234"/>
      <c r="V670" s="234"/>
      <c r="W670" s="234"/>
      <c r="X670" s="234"/>
      <c r="Y670" s="234"/>
      <c r="Z670" s="234"/>
      <c r="AA670" s="234"/>
      <c r="AB670" s="234"/>
      <c r="AC670" s="234"/>
      <c r="AD670" s="234"/>
      <c r="AE670" s="234"/>
      <c r="AF670" s="234"/>
      <c r="AG670" s="234"/>
      <c r="AH670" s="234"/>
      <c r="AI670" s="234"/>
      <c r="AJ670" s="234"/>
      <c r="AK670" s="234"/>
      <c r="AL670" s="258" t="str">
        <f t="shared" si="91"/>
        <v>нет</v>
      </c>
      <c r="AM670" s="258" t="str">
        <f t="shared" si="93"/>
        <v>нет</v>
      </c>
      <c r="AN670" s="258">
        <f t="shared" si="90"/>
        <v>0</v>
      </c>
      <c r="AO670" s="258" t="e">
        <f t="shared" si="92"/>
        <v>#VALUE!</v>
      </c>
    </row>
    <row r="671" spans="1:41">
      <c r="A671" s="261" t="e">
        <f t="shared" si="94"/>
        <v>#VALUE!</v>
      </c>
      <c r="B671" s="241">
        <v>668</v>
      </c>
      <c r="C671" s="242"/>
      <c r="D671" s="256" t="str">
        <f t="shared" si="87"/>
        <v/>
      </c>
      <c r="E671" s="234"/>
      <c r="F671" s="234"/>
      <c r="G671" s="242"/>
      <c r="H671" s="257" t="str">
        <f t="shared" si="88"/>
        <v/>
      </c>
      <c r="I671" s="234"/>
      <c r="J671" s="234"/>
      <c r="K671" s="234"/>
      <c r="L671" s="234"/>
      <c r="M671" s="308">
        <f t="shared" si="89"/>
        <v>0</v>
      </c>
      <c r="N671" s="234"/>
      <c r="O671" s="234"/>
      <c r="P671" s="234"/>
      <c r="Q671" s="234"/>
      <c r="R671" s="234"/>
      <c r="S671" s="234"/>
      <c r="T671" s="234"/>
      <c r="U671" s="234"/>
      <c r="V671" s="234"/>
      <c r="W671" s="234"/>
      <c r="X671" s="234"/>
      <c r="Y671" s="234"/>
      <c r="Z671" s="234"/>
      <c r="AA671" s="234"/>
      <c r="AB671" s="234"/>
      <c r="AC671" s="234"/>
      <c r="AD671" s="234"/>
      <c r="AE671" s="234"/>
      <c r="AF671" s="234"/>
      <c r="AG671" s="234"/>
      <c r="AH671" s="234"/>
      <c r="AI671" s="234"/>
      <c r="AJ671" s="234"/>
      <c r="AK671" s="234"/>
      <c r="AL671" s="258" t="str">
        <f t="shared" si="91"/>
        <v>нет</v>
      </c>
      <c r="AM671" s="258" t="str">
        <f t="shared" si="93"/>
        <v>нет</v>
      </c>
      <c r="AN671" s="258">
        <f t="shared" si="90"/>
        <v>0</v>
      </c>
      <c r="AO671" s="258" t="e">
        <f t="shared" si="92"/>
        <v>#VALUE!</v>
      </c>
    </row>
    <row r="672" spans="1:41">
      <c r="A672" s="261" t="e">
        <f t="shared" si="94"/>
        <v>#VALUE!</v>
      </c>
      <c r="B672" s="241">
        <v>669</v>
      </c>
      <c r="C672" s="242"/>
      <c r="D672" s="256" t="str">
        <f t="shared" si="87"/>
        <v/>
      </c>
      <c r="E672" s="234"/>
      <c r="F672" s="234"/>
      <c r="G672" s="242"/>
      <c r="H672" s="257" t="str">
        <f t="shared" si="88"/>
        <v/>
      </c>
      <c r="I672" s="234"/>
      <c r="J672" s="234"/>
      <c r="K672" s="234"/>
      <c r="L672" s="234"/>
      <c r="M672" s="308">
        <f t="shared" si="89"/>
        <v>0</v>
      </c>
      <c r="N672" s="234"/>
      <c r="O672" s="234"/>
      <c r="P672" s="234"/>
      <c r="Q672" s="234"/>
      <c r="R672" s="234"/>
      <c r="S672" s="234"/>
      <c r="T672" s="234"/>
      <c r="U672" s="234"/>
      <c r="V672" s="234"/>
      <c r="W672" s="234"/>
      <c r="X672" s="234"/>
      <c r="Y672" s="234"/>
      <c r="Z672" s="234"/>
      <c r="AA672" s="234"/>
      <c r="AB672" s="234"/>
      <c r="AC672" s="234"/>
      <c r="AD672" s="234"/>
      <c r="AE672" s="234"/>
      <c r="AF672" s="234"/>
      <c r="AG672" s="234"/>
      <c r="AH672" s="234"/>
      <c r="AI672" s="234"/>
      <c r="AJ672" s="234"/>
      <c r="AK672" s="234"/>
      <c r="AL672" s="258" t="str">
        <f t="shared" si="91"/>
        <v>нет</v>
      </c>
      <c r="AM672" s="258" t="str">
        <f t="shared" si="93"/>
        <v>нет</v>
      </c>
      <c r="AN672" s="258">
        <f t="shared" si="90"/>
        <v>0</v>
      </c>
      <c r="AO672" s="258" t="e">
        <f t="shared" si="92"/>
        <v>#VALUE!</v>
      </c>
    </row>
    <row r="673" spans="1:41">
      <c r="A673" s="261" t="e">
        <f t="shared" si="94"/>
        <v>#VALUE!</v>
      </c>
      <c r="B673" s="241">
        <v>670</v>
      </c>
      <c r="C673" s="242"/>
      <c r="D673" s="256" t="str">
        <f t="shared" si="87"/>
        <v/>
      </c>
      <c r="E673" s="234"/>
      <c r="F673" s="234"/>
      <c r="G673" s="242"/>
      <c r="H673" s="257" t="str">
        <f t="shared" si="88"/>
        <v/>
      </c>
      <c r="I673" s="234"/>
      <c r="J673" s="234"/>
      <c r="K673" s="234"/>
      <c r="L673" s="234"/>
      <c r="M673" s="308">
        <f t="shared" si="89"/>
        <v>0</v>
      </c>
      <c r="N673" s="234"/>
      <c r="O673" s="234"/>
      <c r="P673" s="234"/>
      <c r="Q673" s="234"/>
      <c r="R673" s="234"/>
      <c r="S673" s="234"/>
      <c r="T673" s="234"/>
      <c r="U673" s="234"/>
      <c r="V673" s="234"/>
      <c r="W673" s="234"/>
      <c r="X673" s="234"/>
      <c r="Y673" s="234"/>
      <c r="Z673" s="234"/>
      <c r="AA673" s="234"/>
      <c r="AB673" s="234"/>
      <c r="AC673" s="234"/>
      <c r="AD673" s="234"/>
      <c r="AE673" s="234"/>
      <c r="AF673" s="234"/>
      <c r="AG673" s="234"/>
      <c r="AH673" s="234"/>
      <c r="AI673" s="234"/>
      <c r="AJ673" s="234"/>
      <c r="AK673" s="234"/>
      <c r="AL673" s="258" t="str">
        <f t="shared" si="91"/>
        <v>нет</v>
      </c>
      <c r="AM673" s="258" t="str">
        <f t="shared" si="93"/>
        <v>нет</v>
      </c>
      <c r="AN673" s="258">
        <f t="shared" si="90"/>
        <v>0</v>
      </c>
      <c r="AO673" s="258" t="e">
        <f t="shared" si="92"/>
        <v>#VALUE!</v>
      </c>
    </row>
    <row r="674" spans="1:41">
      <c r="A674" s="261" t="e">
        <f t="shared" si="94"/>
        <v>#VALUE!</v>
      </c>
      <c r="B674" s="241">
        <v>671</v>
      </c>
      <c r="C674" s="242"/>
      <c r="D674" s="256" t="str">
        <f t="shared" si="87"/>
        <v/>
      </c>
      <c r="E674" s="234"/>
      <c r="F674" s="234"/>
      <c r="G674" s="242"/>
      <c r="H674" s="257" t="str">
        <f t="shared" si="88"/>
        <v/>
      </c>
      <c r="I674" s="234"/>
      <c r="J674" s="234"/>
      <c r="K674" s="234"/>
      <c r="L674" s="234"/>
      <c r="M674" s="308">
        <f t="shared" si="89"/>
        <v>0</v>
      </c>
      <c r="N674" s="234"/>
      <c r="O674" s="234"/>
      <c r="P674" s="234"/>
      <c r="Q674" s="234"/>
      <c r="R674" s="234"/>
      <c r="S674" s="234"/>
      <c r="T674" s="234"/>
      <c r="U674" s="234"/>
      <c r="V674" s="234"/>
      <c r="W674" s="234"/>
      <c r="X674" s="234"/>
      <c r="Y674" s="234"/>
      <c r="Z674" s="234"/>
      <c r="AA674" s="234"/>
      <c r="AB674" s="234"/>
      <c r="AC674" s="234"/>
      <c r="AD674" s="234"/>
      <c r="AE674" s="234"/>
      <c r="AF674" s="234"/>
      <c r="AG674" s="234"/>
      <c r="AH674" s="234"/>
      <c r="AI674" s="234"/>
      <c r="AJ674" s="234"/>
      <c r="AK674" s="234"/>
      <c r="AL674" s="258" t="str">
        <f t="shared" si="91"/>
        <v>нет</v>
      </c>
      <c r="AM674" s="258" t="str">
        <f t="shared" si="93"/>
        <v>нет</v>
      </c>
      <c r="AN674" s="258">
        <f t="shared" si="90"/>
        <v>0</v>
      </c>
      <c r="AO674" s="258" t="e">
        <f t="shared" si="92"/>
        <v>#VALUE!</v>
      </c>
    </row>
    <row r="675" spans="1:41">
      <c r="A675" s="261" t="e">
        <f t="shared" si="94"/>
        <v>#VALUE!</v>
      </c>
      <c r="B675" s="241">
        <v>672</v>
      </c>
      <c r="C675" s="242"/>
      <c r="D675" s="256" t="str">
        <f t="shared" si="87"/>
        <v/>
      </c>
      <c r="E675" s="234"/>
      <c r="F675" s="234"/>
      <c r="G675" s="242"/>
      <c r="H675" s="257" t="str">
        <f t="shared" si="88"/>
        <v/>
      </c>
      <c r="I675" s="234"/>
      <c r="J675" s="234"/>
      <c r="K675" s="234"/>
      <c r="L675" s="234"/>
      <c r="M675" s="308">
        <f t="shared" si="89"/>
        <v>0</v>
      </c>
      <c r="N675" s="234"/>
      <c r="O675" s="234"/>
      <c r="P675" s="234"/>
      <c r="Q675" s="234"/>
      <c r="R675" s="234"/>
      <c r="S675" s="234"/>
      <c r="T675" s="234"/>
      <c r="U675" s="234"/>
      <c r="V675" s="234"/>
      <c r="W675" s="234"/>
      <c r="X675" s="234"/>
      <c r="Y675" s="234"/>
      <c r="Z675" s="234"/>
      <c r="AA675" s="234"/>
      <c r="AB675" s="234"/>
      <c r="AC675" s="234"/>
      <c r="AD675" s="234"/>
      <c r="AE675" s="234"/>
      <c r="AF675" s="234"/>
      <c r="AG675" s="234"/>
      <c r="AH675" s="234"/>
      <c r="AI675" s="234"/>
      <c r="AJ675" s="234"/>
      <c r="AK675" s="234"/>
      <c r="AL675" s="258" t="str">
        <f t="shared" si="91"/>
        <v>нет</v>
      </c>
      <c r="AM675" s="258" t="str">
        <f t="shared" si="93"/>
        <v>нет</v>
      </c>
      <c r="AN675" s="258">
        <f t="shared" si="90"/>
        <v>0</v>
      </c>
      <c r="AO675" s="258" t="e">
        <f t="shared" si="92"/>
        <v>#VALUE!</v>
      </c>
    </row>
    <row r="676" spans="1:41">
      <c r="A676" s="261" t="e">
        <f t="shared" si="94"/>
        <v>#VALUE!</v>
      </c>
      <c r="B676" s="241">
        <v>673</v>
      </c>
      <c r="C676" s="242"/>
      <c r="D676" s="256" t="str">
        <f t="shared" si="87"/>
        <v/>
      </c>
      <c r="E676" s="234"/>
      <c r="F676" s="234"/>
      <c r="G676" s="242"/>
      <c r="H676" s="257" t="str">
        <f t="shared" si="88"/>
        <v/>
      </c>
      <c r="I676" s="234"/>
      <c r="J676" s="234"/>
      <c r="K676" s="234"/>
      <c r="L676" s="234"/>
      <c r="M676" s="308">
        <f t="shared" si="89"/>
        <v>0</v>
      </c>
      <c r="N676" s="234"/>
      <c r="O676" s="234"/>
      <c r="P676" s="234"/>
      <c r="Q676" s="234"/>
      <c r="R676" s="234"/>
      <c r="S676" s="234"/>
      <c r="T676" s="234"/>
      <c r="U676" s="234"/>
      <c r="V676" s="234"/>
      <c r="W676" s="234"/>
      <c r="X676" s="234"/>
      <c r="Y676" s="234"/>
      <c r="Z676" s="234"/>
      <c r="AA676" s="234"/>
      <c r="AB676" s="234"/>
      <c r="AC676" s="234"/>
      <c r="AD676" s="234"/>
      <c r="AE676" s="234"/>
      <c r="AF676" s="234"/>
      <c r="AG676" s="234"/>
      <c r="AH676" s="234"/>
      <c r="AI676" s="234"/>
      <c r="AJ676" s="234"/>
      <c r="AK676" s="234"/>
      <c r="AL676" s="258" t="str">
        <f t="shared" si="91"/>
        <v>нет</v>
      </c>
      <c r="AM676" s="258" t="str">
        <f t="shared" si="93"/>
        <v>нет</v>
      </c>
      <c r="AN676" s="258">
        <f t="shared" si="90"/>
        <v>0</v>
      </c>
      <c r="AO676" s="258" t="e">
        <f t="shared" si="92"/>
        <v>#VALUE!</v>
      </c>
    </row>
    <row r="677" spans="1:41">
      <c r="A677" s="261" t="e">
        <f t="shared" si="94"/>
        <v>#VALUE!</v>
      </c>
      <c r="B677" s="241">
        <v>674</v>
      </c>
      <c r="C677" s="242"/>
      <c r="D677" s="256" t="str">
        <f t="shared" si="87"/>
        <v/>
      </c>
      <c r="E677" s="234"/>
      <c r="F677" s="234"/>
      <c r="G677" s="242"/>
      <c r="H677" s="257" t="str">
        <f t="shared" si="88"/>
        <v/>
      </c>
      <c r="I677" s="234"/>
      <c r="J677" s="234"/>
      <c r="K677" s="234"/>
      <c r="L677" s="234"/>
      <c r="M677" s="308">
        <f t="shared" si="89"/>
        <v>0</v>
      </c>
      <c r="N677" s="234"/>
      <c r="O677" s="234"/>
      <c r="P677" s="234"/>
      <c r="Q677" s="234"/>
      <c r="R677" s="234"/>
      <c r="S677" s="234"/>
      <c r="T677" s="234"/>
      <c r="U677" s="234"/>
      <c r="V677" s="234"/>
      <c r="W677" s="234"/>
      <c r="X677" s="234"/>
      <c r="Y677" s="234"/>
      <c r="Z677" s="234"/>
      <c r="AA677" s="234"/>
      <c r="AB677" s="234"/>
      <c r="AC677" s="234"/>
      <c r="AD677" s="234"/>
      <c r="AE677" s="234"/>
      <c r="AF677" s="234"/>
      <c r="AG677" s="234"/>
      <c r="AH677" s="234"/>
      <c r="AI677" s="234"/>
      <c r="AJ677" s="234"/>
      <c r="AK677" s="234"/>
      <c r="AL677" s="258" t="str">
        <f t="shared" si="91"/>
        <v>нет</v>
      </c>
      <c r="AM677" s="258" t="str">
        <f t="shared" si="93"/>
        <v>нет</v>
      </c>
      <c r="AN677" s="258">
        <f t="shared" si="90"/>
        <v>0</v>
      </c>
      <c r="AO677" s="258" t="e">
        <f t="shared" si="92"/>
        <v>#VALUE!</v>
      </c>
    </row>
    <row r="678" spans="1:41">
      <c r="A678" s="261" t="e">
        <f t="shared" si="94"/>
        <v>#VALUE!</v>
      </c>
      <c r="B678" s="241">
        <v>675</v>
      </c>
      <c r="C678" s="242"/>
      <c r="D678" s="256" t="str">
        <f t="shared" si="87"/>
        <v/>
      </c>
      <c r="E678" s="234"/>
      <c r="F678" s="234"/>
      <c r="G678" s="242"/>
      <c r="H678" s="257" t="str">
        <f t="shared" si="88"/>
        <v/>
      </c>
      <c r="I678" s="234"/>
      <c r="J678" s="234"/>
      <c r="K678" s="234"/>
      <c r="L678" s="234"/>
      <c r="M678" s="308">
        <f t="shared" si="89"/>
        <v>0</v>
      </c>
      <c r="N678" s="234"/>
      <c r="O678" s="234"/>
      <c r="P678" s="234"/>
      <c r="Q678" s="234"/>
      <c r="R678" s="234"/>
      <c r="S678" s="234"/>
      <c r="T678" s="234"/>
      <c r="U678" s="234"/>
      <c r="V678" s="234"/>
      <c r="W678" s="234"/>
      <c r="X678" s="234"/>
      <c r="Y678" s="234"/>
      <c r="Z678" s="234"/>
      <c r="AA678" s="234"/>
      <c r="AB678" s="234"/>
      <c r="AC678" s="234"/>
      <c r="AD678" s="234"/>
      <c r="AE678" s="234"/>
      <c r="AF678" s="234"/>
      <c r="AG678" s="234"/>
      <c r="AH678" s="234"/>
      <c r="AI678" s="234"/>
      <c r="AJ678" s="234"/>
      <c r="AK678" s="234"/>
      <c r="AL678" s="258" t="str">
        <f t="shared" si="91"/>
        <v>нет</v>
      </c>
      <c r="AM678" s="258" t="str">
        <f t="shared" si="93"/>
        <v>нет</v>
      </c>
      <c r="AN678" s="258">
        <f t="shared" si="90"/>
        <v>0</v>
      </c>
      <c r="AO678" s="258" t="e">
        <f t="shared" si="92"/>
        <v>#VALUE!</v>
      </c>
    </row>
    <row r="679" spans="1:41">
      <c r="A679" s="261" t="e">
        <f t="shared" si="94"/>
        <v>#VALUE!</v>
      </c>
      <c r="B679" s="241">
        <v>676</v>
      </c>
      <c r="C679" s="242"/>
      <c r="D679" s="256" t="str">
        <f t="shared" si="87"/>
        <v/>
      </c>
      <c r="E679" s="234"/>
      <c r="F679" s="234"/>
      <c r="G679" s="242"/>
      <c r="H679" s="257" t="str">
        <f t="shared" si="88"/>
        <v/>
      </c>
      <c r="I679" s="234"/>
      <c r="J679" s="234"/>
      <c r="K679" s="234"/>
      <c r="L679" s="234"/>
      <c r="M679" s="308">
        <f t="shared" si="89"/>
        <v>0</v>
      </c>
      <c r="N679" s="234"/>
      <c r="O679" s="234"/>
      <c r="P679" s="234"/>
      <c r="Q679" s="234"/>
      <c r="R679" s="234"/>
      <c r="S679" s="234"/>
      <c r="T679" s="234"/>
      <c r="U679" s="234"/>
      <c r="V679" s="234"/>
      <c r="W679" s="234"/>
      <c r="X679" s="234"/>
      <c r="Y679" s="234"/>
      <c r="Z679" s="234"/>
      <c r="AA679" s="234"/>
      <c r="AB679" s="234"/>
      <c r="AC679" s="234"/>
      <c r="AD679" s="234"/>
      <c r="AE679" s="234"/>
      <c r="AF679" s="234"/>
      <c r="AG679" s="234"/>
      <c r="AH679" s="234"/>
      <c r="AI679" s="234"/>
      <c r="AJ679" s="234"/>
      <c r="AK679" s="234"/>
      <c r="AL679" s="258" t="str">
        <f t="shared" si="91"/>
        <v>нет</v>
      </c>
      <c r="AM679" s="258" t="str">
        <f t="shared" si="93"/>
        <v>нет</v>
      </c>
      <c r="AN679" s="258">
        <f t="shared" si="90"/>
        <v>0</v>
      </c>
      <c r="AO679" s="258" t="e">
        <f t="shared" si="92"/>
        <v>#VALUE!</v>
      </c>
    </row>
    <row r="680" spans="1:41">
      <c r="A680" s="261" t="e">
        <f t="shared" si="94"/>
        <v>#VALUE!</v>
      </c>
      <c r="B680" s="241">
        <v>677</v>
      </c>
      <c r="C680" s="242"/>
      <c r="D680" s="256" t="str">
        <f t="shared" si="87"/>
        <v/>
      </c>
      <c r="E680" s="234"/>
      <c r="F680" s="234"/>
      <c r="G680" s="242"/>
      <c r="H680" s="257" t="str">
        <f t="shared" si="88"/>
        <v/>
      </c>
      <c r="I680" s="234"/>
      <c r="J680" s="234"/>
      <c r="K680" s="234"/>
      <c r="L680" s="234"/>
      <c r="M680" s="308">
        <f t="shared" si="89"/>
        <v>0</v>
      </c>
      <c r="N680" s="234"/>
      <c r="O680" s="234"/>
      <c r="P680" s="234"/>
      <c r="Q680" s="234"/>
      <c r="R680" s="234"/>
      <c r="S680" s="234"/>
      <c r="T680" s="234"/>
      <c r="U680" s="234"/>
      <c r="V680" s="234"/>
      <c r="W680" s="234"/>
      <c r="X680" s="234"/>
      <c r="Y680" s="234"/>
      <c r="Z680" s="234"/>
      <c r="AA680" s="234"/>
      <c r="AB680" s="234"/>
      <c r="AC680" s="234"/>
      <c r="AD680" s="234"/>
      <c r="AE680" s="234"/>
      <c r="AF680" s="234"/>
      <c r="AG680" s="234"/>
      <c r="AH680" s="234"/>
      <c r="AI680" s="234"/>
      <c r="AJ680" s="234"/>
      <c r="AK680" s="234"/>
      <c r="AL680" s="258" t="str">
        <f t="shared" si="91"/>
        <v>нет</v>
      </c>
      <c r="AM680" s="258" t="str">
        <f t="shared" si="93"/>
        <v>нет</v>
      </c>
      <c r="AN680" s="258">
        <f t="shared" si="90"/>
        <v>0</v>
      </c>
      <c r="AO680" s="258" t="e">
        <f t="shared" si="92"/>
        <v>#VALUE!</v>
      </c>
    </row>
    <row r="681" spans="1:41">
      <c r="A681" s="261" t="e">
        <f t="shared" si="94"/>
        <v>#VALUE!</v>
      </c>
      <c r="B681" s="241">
        <v>678</v>
      </c>
      <c r="C681" s="242"/>
      <c r="D681" s="256" t="str">
        <f t="shared" si="87"/>
        <v/>
      </c>
      <c r="E681" s="234"/>
      <c r="F681" s="234"/>
      <c r="G681" s="242"/>
      <c r="H681" s="257" t="str">
        <f t="shared" si="88"/>
        <v/>
      </c>
      <c r="I681" s="234"/>
      <c r="J681" s="234"/>
      <c r="K681" s="234"/>
      <c r="L681" s="234"/>
      <c r="M681" s="308">
        <f t="shared" si="89"/>
        <v>0</v>
      </c>
      <c r="N681" s="234"/>
      <c r="O681" s="234"/>
      <c r="P681" s="234"/>
      <c r="Q681" s="234"/>
      <c r="R681" s="234"/>
      <c r="S681" s="234"/>
      <c r="T681" s="234"/>
      <c r="U681" s="234"/>
      <c r="V681" s="234"/>
      <c r="W681" s="234"/>
      <c r="X681" s="234"/>
      <c r="Y681" s="234"/>
      <c r="Z681" s="234"/>
      <c r="AA681" s="234"/>
      <c r="AB681" s="234"/>
      <c r="AC681" s="234"/>
      <c r="AD681" s="234"/>
      <c r="AE681" s="234"/>
      <c r="AF681" s="234"/>
      <c r="AG681" s="234"/>
      <c r="AH681" s="234"/>
      <c r="AI681" s="234"/>
      <c r="AJ681" s="234"/>
      <c r="AK681" s="234"/>
      <c r="AL681" s="258" t="str">
        <f t="shared" si="91"/>
        <v>нет</v>
      </c>
      <c r="AM681" s="258" t="str">
        <f t="shared" si="93"/>
        <v>нет</v>
      </c>
      <c r="AN681" s="258">
        <f t="shared" si="90"/>
        <v>0</v>
      </c>
      <c r="AO681" s="258" t="e">
        <f t="shared" si="92"/>
        <v>#VALUE!</v>
      </c>
    </row>
    <row r="682" spans="1:41">
      <c r="A682" s="261" t="e">
        <f t="shared" si="94"/>
        <v>#VALUE!</v>
      </c>
      <c r="B682" s="241">
        <v>679</v>
      </c>
      <c r="C682" s="242"/>
      <c r="D682" s="256" t="str">
        <f t="shared" si="87"/>
        <v/>
      </c>
      <c r="E682" s="234"/>
      <c r="F682" s="234"/>
      <c r="G682" s="242"/>
      <c r="H682" s="257" t="str">
        <f t="shared" si="88"/>
        <v/>
      </c>
      <c r="I682" s="234"/>
      <c r="J682" s="234"/>
      <c r="K682" s="234"/>
      <c r="L682" s="234"/>
      <c r="M682" s="308">
        <f t="shared" si="89"/>
        <v>0</v>
      </c>
      <c r="N682" s="234"/>
      <c r="O682" s="234"/>
      <c r="P682" s="234"/>
      <c r="Q682" s="234"/>
      <c r="R682" s="234"/>
      <c r="S682" s="234"/>
      <c r="T682" s="234"/>
      <c r="U682" s="234"/>
      <c r="V682" s="234"/>
      <c r="W682" s="234"/>
      <c r="X682" s="234"/>
      <c r="Y682" s="234"/>
      <c r="Z682" s="234"/>
      <c r="AA682" s="234"/>
      <c r="AB682" s="234"/>
      <c r="AC682" s="234"/>
      <c r="AD682" s="234"/>
      <c r="AE682" s="234"/>
      <c r="AF682" s="234"/>
      <c r="AG682" s="234"/>
      <c r="AH682" s="234"/>
      <c r="AI682" s="234"/>
      <c r="AJ682" s="234"/>
      <c r="AK682" s="234"/>
      <c r="AL682" s="258" t="str">
        <f t="shared" si="91"/>
        <v>нет</v>
      </c>
      <c r="AM682" s="258" t="str">
        <f t="shared" si="93"/>
        <v>нет</v>
      </c>
      <c r="AN682" s="258">
        <f t="shared" si="90"/>
        <v>0</v>
      </c>
      <c r="AO682" s="258" t="e">
        <f t="shared" si="92"/>
        <v>#VALUE!</v>
      </c>
    </row>
    <row r="683" spans="1:41">
      <c r="A683" s="261" t="e">
        <f t="shared" si="94"/>
        <v>#VALUE!</v>
      </c>
      <c r="B683" s="241">
        <v>680</v>
      </c>
      <c r="C683" s="242"/>
      <c r="D683" s="256" t="str">
        <f t="shared" si="87"/>
        <v/>
      </c>
      <c r="E683" s="234"/>
      <c r="F683" s="234"/>
      <c r="G683" s="242"/>
      <c r="H683" s="257" t="str">
        <f t="shared" si="88"/>
        <v/>
      </c>
      <c r="I683" s="234"/>
      <c r="J683" s="234"/>
      <c r="K683" s="234"/>
      <c r="L683" s="234"/>
      <c r="M683" s="308">
        <f t="shared" si="89"/>
        <v>0</v>
      </c>
      <c r="N683" s="234"/>
      <c r="O683" s="234"/>
      <c r="P683" s="234"/>
      <c r="Q683" s="234"/>
      <c r="R683" s="234"/>
      <c r="S683" s="234"/>
      <c r="T683" s="234"/>
      <c r="U683" s="234"/>
      <c r="V683" s="234"/>
      <c r="W683" s="234"/>
      <c r="X683" s="234"/>
      <c r="Y683" s="234"/>
      <c r="Z683" s="234"/>
      <c r="AA683" s="234"/>
      <c r="AB683" s="234"/>
      <c r="AC683" s="234"/>
      <c r="AD683" s="234"/>
      <c r="AE683" s="234"/>
      <c r="AF683" s="234"/>
      <c r="AG683" s="234"/>
      <c r="AH683" s="234"/>
      <c r="AI683" s="234"/>
      <c r="AJ683" s="234"/>
      <c r="AK683" s="234"/>
      <c r="AL683" s="258" t="str">
        <f t="shared" si="91"/>
        <v>нет</v>
      </c>
      <c r="AM683" s="258" t="str">
        <f t="shared" si="93"/>
        <v>нет</v>
      </c>
      <c r="AN683" s="258">
        <f t="shared" si="90"/>
        <v>0</v>
      </c>
      <c r="AO683" s="258" t="e">
        <f t="shared" si="92"/>
        <v>#VALUE!</v>
      </c>
    </row>
    <row r="684" spans="1:41">
      <c r="A684" s="261" t="e">
        <f t="shared" si="94"/>
        <v>#VALUE!</v>
      </c>
      <c r="B684" s="241">
        <v>681</v>
      </c>
      <c r="C684" s="242"/>
      <c r="D684" s="256" t="str">
        <f t="shared" si="87"/>
        <v/>
      </c>
      <c r="E684" s="234"/>
      <c r="F684" s="234"/>
      <c r="G684" s="242"/>
      <c r="H684" s="257" t="str">
        <f t="shared" si="88"/>
        <v/>
      </c>
      <c r="I684" s="234"/>
      <c r="J684" s="234"/>
      <c r="K684" s="234"/>
      <c r="L684" s="234"/>
      <c r="M684" s="308">
        <f t="shared" si="89"/>
        <v>0</v>
      </c>
      <c r="N684" s="234"/>
      <c r="O684" s="234"/>
      <c r="P684" s="234"/>
      <c r="Q684" s="234"/>
      <c r="R684" s="234"/>
      <c r="S684" s="234"/>
      <c r="T684" s="234"/>
      <c r="U684" s="234"/>
      <c r="V684" s="234"/>
      <c r="W684" s="234"/>
      <c r="X684" s="234"/>
      <c r="Y684" s="234"/>
      <c r="Z684" s="234"/>
      <c r="AA684" s="234"/>
      <c r="AB684" s="234"/>
      <c r="AC684" s="234"/>
      <c r="AD684" s="234"/>
      <c r="AE684" s="234"/>
      <c r="AF684" s="234"/>
      <c r="AG684" s="234"/>
      <c r="AH684" s="234"/>
      <c r="AI684" s="234"/>
      <c r="AJ684" s="234"/>
      <c r="AK684" s="234"/>
      <c r="AL684" s="258" t="str">
        <f t="shared" si="91"/>
        <v>нет</v>
      </c>
      <c r="AM684" s="258" t="str">
        <f t="shared" si="93"/>
        <v>нет</v>
      </c>
      <c r="AN684" s="258">
        <f t="shared" si="90"/>
        <v>0</v>
      </c>
      <c r="AO684" s="258" t="e">
        <f t="shared" si="92"/>
        <v>#VALUE!</v>
      </c>
    </row>
    <row r="685" spans="1:41">
      <c r="A685" s="261" t="e">
        <f t="shared" si="94"/>
        <v>#VALUE!</v>
      </c>
      <c r="B685" s="241">
        <v>682</v>
      </c>
      <c r="C685" s="242"/>
      <c r="D685" s="256" t="str">
        <f t="shared" si="87"/>
        <v/>
      </c>
      <c r="E685" s="234"/>
      <c r="F685" s="234"/>
      <c r="G685" s="242"/>
      <c r="H685" s="257" t="str">
        <f t="shared" si="88"/>
        <v/>
      </c>
      <c r="I685" s="234"/>
      <c r="J685" s="234"/>
      <c r="K685" s="234"/>
      <c r="L685" s="234"/>
      <c r="M685" s="308">
        <f t="shared" si="89"/>
        <v>0</v>
      </c>
      <c r="N685" s="234"/>
      <c r="O685" s="234"/>
      <c r="P685" s="234"/>
      <c r="Q685" s="234"/>
      <c r="R685" s="234"/>
      <c r="S685" s="234"/>
      <c r="T685" s="234"/>
      <c r="U685" s="234"/>
      <c r="V685" s="234"/>
      <c r="W685" s="234"/>
      <c r="X685" s="234"/>
      <c r="Y685" s="234"/>
      <c r="Z685" s="234"/>
      <c r="AA685" s="234"/>
      <c r="AB685" s="234"/>
      <c r="AC685" s="234"/>
      <c r="AD685" s="234"/>
      <c r="AE685" s="234"/>
      <c r="AF685" s="234"/>
      <c r="AG685" s="234"/>
      <c r="AH685" s="234"/>
      <c r="AI685" s="234"/>
      <c r="AJ685" s="234"/>
      <c r="AK685" s="234"/>
      <c r="AL685" s="258" t="str">
        <f t="shared" si="91"/>
        <v>нет</v>
      </c>
      <c r="AM685" s="258" t="str">
        <f t="shared" si="93"/>
        <v>нет</v>
      </c>
      <c r="AN685" s="258">
        <f t="shared" si="90"/>
        <v>0</v>
      </c>
      <c r="AO685" s="258" t="e">
        <f t="shared" si="92"/>
        <v>#VALUE!</v>
      </c>
    </row>
    <row r="686" spans="1:41">
      <c r="A686" s="261" t="e">
        <f t="shared" si="94"/>
        <v>#VALUE!</v>
      </c>
      <c r="B686" s="241">
        <v>683</v>
      </c>
      <c r="C686" s="242"/>
      <c r="D686" s="256" t="str">
        <f t="shared" si="87"/>
        <v/>
      </c>
      <c r="E686" s="234"/>
      <c r="F686" s="234"/>
      <c r="G686" s="242"/>
      <c r="H686" s="257" t="str">
        <f t="shared" si="88"/>
        <v/>
      </c>
      <c r="I686" s="234"/>
      <c r="J686" s="234"/>
      <c r="K686" s="234"/>
      <c r="L686" s="234"/>
      <c r="M686" s="308">
        <f t="shared" si="89"/>
        <v>0</v>
      </c>
      <c r="N686" s="234"/>
      <c r="O686" s="234"/>
      <c r="P686" s="234"/>
      <c r="Q686" s="234"/>
      <c r="R686" s="234"/>
      <c r="S686" s="234"/>
      <c r="T686" s="234"/>
      <c r="U686" s="234"/>
      <c r="V686" s="234"/>
      <c r="W686" s="234"/>
      <c r="X686" s="234"/>
      <c r="Y686" s="234"/>
      <c r="Z686" s="234"/>
      <c r="AA686" s="234"/>
      <c r="AB686" s="234"/>
      <c r="AC686" s="234"/>
      <c r="AD686" s="234"/>
      <c r="AE686" s="234"/>
      <c r="AF686" s="234"/>
      <c r="AG686" s="234"/>
      <c r="AH686" s="234"/>
      <c r="AI686" s="234"/>
      <c r="AJ686" s="234"/>
      <c r="AK686" s="234"/>
      <c r="AL686" s="258" t="str">
        <f t="shared" si="91"/>
        <v>нет</v>
      </c>
      <c r="AM686" s="258" t="str">
        <f t="shared" si="93"/>
        <v>нет</v>
      </c>
      <c r="AN686" s="258">
        <f t="shared" si="90"/>
        <v>0</v>
      </c>
      <c r="AO686" s="258" t="e">
        <f t="shared" si="92"/>
        <v>#VALUE!</v>
      </c>
    </row>
    <row r="687" spans="1:41">
      <c r="A687" s="261" t="e">
        <f t="shared" si="94"/>
        <v>#VALUE!</v>
      </c>
      <c r="B687" s="241">
        <v>684</v>
      </c>
      <c r="C687" s="242"/>
      <c r="D687" s="256" t="str">
        <f t="shared" si="87"/>
        <v/>
      </c>
      <c r="E687" s="234"/>
      <c r="F687" s="234"/>
      <c r="G687" s="242"/>
      <c r="H687" s="257" t="str">
        <f t="shared" si="88"/>
        <v/>
      </c>
      <c r="I687" s="234"/>
      <c r="J687" s="234"/>
      <c r="K687" s="234"/>
      <c r="L687" s="234"/>
      <c r="M687" s="308">
        <f t="shared" si="89"/>
        <v>0</v>
      </c>
      <c r="N687" s="234"/>
      <c r="O687" s="234"/>
      <c r="P687" s="234"/>
      <c r="Q687" s="234"/>
      <c r="R687" s="234"/>
      <c r="S687" s="234"/>
      <c r="T687" s="234"/>
      <c r="U687" s="234"/>
      <c r="V687" s="234"/>
      <c r="W687" s="234"/>
      <c r="X687" s="234"/>
      <c r="Y687" s="234"/>
      <c r="Z687" s="234"/>
      <c r="AA687" s="234"/>
      <c r="AB687" s="234"/>
      <c r="AC687" s="234"/>
      <c r="AD687" s="234"/>
      <c r="AE687" s="234"/>
      <c r="AF687" s="234"/>
      <c r="AG687" s="234"/>
      <c r="AH687" s="234"/>
      <c r="AI687" s="234"/>
      <c r="AJ687" s="234"/>
      <c r="AK687" s="234"/>
      <c r="AL687" s="258" t="str">
        <f t="shared" si="91"/>
        <v>нет</v>
      </c>
      <c r="AM687" s="258" t="str">
        <f t="shared" si="93"/>
        <v>нет</v>
      </c>
      <c r="AN687" s="258">
        <f t="shared" si="90"/>
        <v>0</v>
      </c>
      <c r="AO687" s="258" t="e">
        <f t="shared" si="92"/>
        <v>#VALUE!</v>
      </c>
    </row>
    <row r="688" spans="1:41">
      <c r="A688" s="261" t="e">
        <f t="shared" si="94"/>
        <v>#VALUE!</v>
      </c>
      <c r="B688" s="241">
        <v>685</v>
      </c>
      <c r="C688" s="242"/>
      <c r="D688" s="256" t="str">
        <f t="shared" si="87"/>
        <v/>
      </c>
      <c r="E688" s="234"/>
      <c r="F688" s="234"/>
      <c r="G688" s="242"/>
      <c r="H688" s="257" t="str">
        <f t="shared" si="88"/>
        <v/>
      </c>
      <c r="I688" s="234"/>
      <c r="J688" s="234"/>
      <c r="K688" s="234"/>
      <c r="L688" s="234"/>
      <c r="M688" s="308">
        <f t="shared" si="89"/>
        <v>0</v>
      </c>
      <c r="N688" s="234"/>
      <c r="O688" s="234"/>
      <c r="P688" s="234"/>
      <c r="Q688" s="234"/>
      <c r="R688" s="234"/>
      <c r="S688" s="234"/>
      <c r="T688" s="234"/>
      <c r="U688" s="234"/>
      <c r="V688" s="234"/>
      <c r="W688" s="234"/>
      <c r="X688" s="234"/>
      <c r="Y688" s="234"/>
      <c r="Z688" s="234"/>
      <c r="AA688" s="234"/>
      <c r="AB688" s="234"/>
      <c r="AC688" s="234"/>
      <c r="AD688" s="234"/>
      <c r="AE688" s="234"/>
      <c r="AF688" s="234"/>
      <c r="AG688" s="234"/>
      <c r="AH688" s="234"/>
      <c r="AI688" s="234"/>
      <c r="AJ688" s="234"/>
      <c r="AK688" s="234"/>
      <c r="AL688" s="258" t="str">
        <f t="shared" si="91"/>
        <v>нет</v>
      </c>
      <c r="AM688" s="258" t="str">
        <f t="shared" si="93"/>
        <v>нет</v>
      </c>
      <c r="AN688" s="258">
        <f t="shared" si="90"/>
        <v>0</v>
      </c>
      <c r="AO688" s="258" t="e">
        <f t="shared" si="92"/>
        <v>#VALUE!</v>
      </c>
    </row>
    <row r="689" spans="1:41">
      <c r="A689" s="261" t="e">
        <f t="shared" si="94"/>
        <v>#VALUE!</v>
      </c>
      <c r="B689" s="241">
        <v>686</v>
      </c>
      <c r="C689" s="242"/>
      <c r="D689" s="256" t="str">
        <f t="shared" si="87"/>
        <v/>
      </c>
      <c r="E689" s="234"/>
      <c r="F689" s="234"/>
      <c r="G689" s="242"/>
      <c r="H689" s="257" t="str">
        <f t="shared" si="88"/>
        <v/>
      </c>
      <c r="I689" s="234"/>
      <c r="J689" s="234"/>
      <c r="K689" s="234"/>
      <c r="L689" s="234"/>
      <c r="M689" s="308">
        <f t="shared" si="89"/>
        <v>0</v>
      </c>
      <c r="N689" s="234"/>
      <c r="O689" s="234"/>
      <c r="P689" s="234"/>
      <c r="Q689" s="234"/>
      <c r="R689" s="234"/>
      <c r="S689" s="234"/>
      <c r="T689" s="234"/>
      <c r="U689" s="234"/>
      <c r="V689" s="234"/>
      <c r="W689" s="234"/>
      <c r="X689" s="234"/>
      <c r="Y689" s="234"/>
      <c r="Z689" s="234"/>
      <c r="AA689" s="234"/>
      <c r="AB689" s="234"/>
      <c r="AC689" s="234"/>
      <c r="AD689" s="234"/>
      <c r="AE689" s="234"/>
      <c r="AF689" s="234"/>
      <c r="AG689" s="234"/>
      <c r="AH689" s="234"/>
      <c r="AI689" s="234"/>
      <c r="AJ689" s="234"/>
      <c r="AK689" s="234"/>
      <c r="AL689" s="258" t="str">
        <f t="shared" si="91"/>
        <v>нет</v>
      </c>
      <c r="AM689" s="258" t="str">
        <f t="shared" si="93"/>
        <v>нет</v>
      </c>
      <c r="AN689" s="258">
        <f t="shared" si="90"/>
        <v>0</v>
      </c>
      <c r="AO689" s="258" t="e">
        <f t="shared" si="92"/>
        <v>#VALUE!</v>
      </c>
    </row>
    <row r="690" spans="1:41">
      <c r="A690" s="261" t="e">
        <f t="shared" si="94"/>
        <v>#VALUE!</v>
      </c>
      <c r="B690" s="241">
        <v>687</v>
      </c>
      <c r="C690" s="242"/>
      <c r="D690" s="256" t="str">
        <f t="shared" si="87"/>
        <v/>
      </c>
      <c r="E690" s="234"/>
      <c r="F690" s="234"/>
      <c r="G690" s="242"/>
      <c r="H690" s="257" t="str">
        <f t="shared" si="88"/>
        <v/>
      </c>
      <c r="I690" s="234"/>
      <c r="J690" s="234"/>
      <c r="K690" s="234"/>
      <c r="L690" s="234"/>
      <c r="M690" s="308">
        <f t="shared" si="89"/>
        <v>0</v>
      </c>
      <c r="N690" s="234"/>
      <c r="O690" s="234"/>
      <c r="P690" s="234"/>
      <c r="Q690" s="234"/>
      <c r="R690" s="234"/>
      <c r="S690" s="234"/>
      <c r="T690" s="234"/>
      <c r="U690" s="234"/>
      <c r="V690" s="234"/>
      <c r="W690" s="234"/>
      <c r="X690" s="234"/>
      <c r="Y690" s="234"/>
      <c r="Z690" s="234"/>
      <c r="AA690" s="234"/>
      <c r="AB690" s="234"/>
      <c r="AC690" s="234"/>
      <c r="AD690" s="234"/>
      <c r="AE690" s="234"/>
      <c r="AF690" s="234"/>
      <c r="AG690" s="234"/>
      <c r="AH690" s="234"/>
      <c r="AI690" s="234"/>
      <c r="AJ690" s="234"/>
      <c r="AK690" s="234"/>
      <c r="AL690" s="258" t="str">
        <f t="shared" si="91"/>
        <v>нет</v>
      </c>
      <c r="AM690" s="258" t="str">
        <f t="shared" si="93"/>
        <v>нет</v>
      </c>
      <c r="AN690" s="258">
        <f t="shared" si="90"/>
        <v>0</v>
      </c>
      <c r="AO690" s="258" t="e">
        <f t="shared" si="92"/>
        <v>#VALUE!</v>
      </c>
    </row>
    <row r="691" spans="1:41">
      <c r="A691" s="261" t="e">
        <f t="shared" si="94"/>
        <v>#VALUE!</v>
      </c>
      <c r="B691" s="241">
        <v>688</v>
      </c>
      <c r="C691" s="242"/>
      <c r="D691" s="256" t="str">
        <f t="shared" si="87"/>
        <v/>
      </c>
      <c r="E691" s="234"/>
      <c r="F691" s="234"/>
      <c r="G691" s="242"/>
      <c r="H691" s="257" t="str">
        <f t="shared" si="88"/>
        <v/>
      </c>
      <c r="I691" s="234"/>
      <c r="J691" s="234"/>
      <c r="K691" s="234"/>
      <c r="L691" s="234"/>
      <c r="M691" s="308">
        <f t="shared" si="89"/>
        <v>0</v>
      </c>
      <c r="N691" s="234"/>
      <c r="O691" s="234"/>
      <c r="P691" s="234"/>
      <c r="Q691" s="234"/>
      <c r="R691" s="234"/>
      <c r="S691" s="234"/>
      <c r="T691" s="234"/>
      <c r="U691" s="234"/>
      <c r="V691" s="234"/>
      <c r="W691" s="234"/>
      <c r="X691" s="234"/>
      <c r="Y691" s="234"/>
      <c r="Z691" s="234"/>
      <c r="AA691" s="234"/>
      <c r="AB691" s="234"/>
      <c r="AC691" s="234"/>
      <c r="AD691" s="234"/>
      <c r="AE691" s="234"/>
      <c r="AF691" s="234"/>
      <c r="AG691" s="234"/>
      <c r="AH691" s="234"/>
      <c r="AI691" s="234"/>
      <c r="AJ691" s="234"/>
      <c r="AK691" s="234"/>
      <c r="AL691" s="258" t="str">
        <f t="shared" si="91"/>
        <v>нет</v>
      </c>
      <c r="AM691" s="258" t="str">
        <f t="shared" si="93"/>
        <v>нет</v>
      </c>
      <c r="AN691" s="258">
        <f t="shared" si="90"/>
        <v>0</v>
      </c>
      <c r="AO691" s="258" t="e">
        <f t="shared" si="92"/>
        <v>#VALUE!</v>
      </c>
    </row>
    <row r="692" spans="1:41">
      <c r="A692" s="261" t="e">
        <f t="shared" si="94"/>
        <v>#VALUE!</v>
      </c>
      <c r="B692" s="241">
        <v>689</v>
      </c>
      <c r="C692" s="242"/>
      <c r="D692" s="256" t="str">
        <f t="shared" si="87"/>
        <v/>
      </c>
      <c r="E692" s="234"/>
      <c r="F692" s="234"/>
      <c r="G692" s="242"/>
      <c r="H692" s="257" t="str">
        <f t="shared" si="88"/>
        <v/>
      </c>
      <c r="I692" s="234"/>
      <c r="J692" s="234"/>
      <c r="K692" s="234"/>
      <c r="L692" s="234"/>
      <c r="M692" s="308">
        <f t="shared" si="89"/>
        <v>0</v>
      </c>
      <c r="N692" s="234"/>
      <c r="O692" s="234"/>
      <c r="P692" s="234"/>
      <c r="Q692" s="234"/>
      <c r="R692" s="234"/>
      <c r="S692" s="234"/>
      <c r="T692" s="234"/>
      <c r="U692" s="234"/>
      <c r="V692" s="234"/>
      <c r="W692" s="234"/>
      <c r="X692" s="234"/>
      <c r="Y692" s="234"/>
      <c r="Z692" s="234"/>
      <c r="AA692" s="234"/>
      <c r="AB692" s="234"/>
      <c r="AC692" s="234"/>
      <c r="AD692" s="234"/>
      <c r="AE692" s="234"/>
      <c r="AF692" s="234"/>
      <c r="AG692" s="234"/>
      <c r="AH692" s="234"/>
      <c r="AI692" s="234"/>
      <c r="AJ692" s="234"/>
      <c r="AK692" s="234"/>
      <c r="AL692" s="258" t="str">
        <f t="shared" si="91"/>
        <v>нет</v>
      </c>
      <c r="AM692" s="258" t="str">
        <f t="shared" si="93"/>
        <v>нет</v>
      </c>
      <c r="AN692" s="258">
        <f t="shared" si="90"/>
        <v>0</v>
      </c>
      <c r="AO692" s="258" t="e">
        <f t="shared" si="92"/>
        <v>#VALUE!</v>
      </c>
    </row>
    <row r="693" spans="1:41">
      <c r="A693" s="261" t="e">
        <f t="shared" si="94"/>
        <v>#VALUE!</v>
      </c>
      <c r="B693" s="241">
        <v>690</v>
      </c>
      <c r="C693" s="242"/>
      <c r="D693" s="256" t="str">
        <f t="shared" si="87"/>
        <v/>
      </c>
      <c r="E693" s="234"/>
      <c r="F693" s="234"/>
      <c r="G693" s="242"/>
      <c r="H693" s="257" t="str">
        <f t="shared" si="88"/>
        <v/>
      </c>
      <c r="I693" s="234"/>
      <c r="J693" s="234"/>
      <c r="K693" s="234"/>
      <c r="L693" s="234"/>
      <c r="M693" s="308">
        <f t="shared" si="89"/>
        <v>0</v>
      </c>
      <c r="N693" s="234"/>
      <c r="O693" s="234"/>
      <c r="P693" s="234"/>
      <c r="Q693" s="234"/>
      <c r="R693" s="234"/>
      <c r="S693" s="234"/>
      <c r="T693" s="234"/>
      <c r="U693" s="234"/>
      <c r="V693" s="234"/>
      <c r="W693" s="234"/>
      <c r="X693" s="234"/>
      <c r="Y693" s="234"/>
      <c r="Z693" s="234"/>
      <c r="AA693" s="234"/>
      <c r="AB693" s="234"/>
      <c r="AC693" s="234"/>
      <c r="AD693" s="234"/>
      <c r="AE693" s="234"/>
      <c r="AF693" s="234"/>
      <c r="AG693" s="234"/>
      <c r="AH693" s="234"/>
      <c r="AI693" s="234"/>
      <c r="AJ693" s="234"/>
      <c r="AK693" s="234"/>
      <c r="AL693" s="258" t="str">
        <f t="shared" si="91"/>
        <v>нет</v>
      </c>
      <c r="AM693" s="258" t="str">
        <f t="shared" si="93"/>
        <v>нет</v>
      </c>
      <c r="AN693" s="258">
        <f t="shared" si="90"/>
        <v>0</v>
      </c>
      <c r="AO693" s="258" t="e">
        <f t="shared" si="92"/>
        <v>#VALUE!</v>
      </c>
    </row>
    <row r="694" spans="1:41">
      <c r="A694" s="261" t="e">
        <f t="shared" si="94"/>
        <v>#VALUE!</v>
      </c>
      <c r="B694" s="241">
        <v>691</v>
      </c>
      <c r="C694" s="242"/>
      <c r="D694" s="256" t="str">
        <f t="shared" si="87"/>
        <v/>
      </c>
      <c r="E694" s="234"/>
      <c r="F694" s="234"/>
      <c r="G694" s="242"/>
      <c r="H694" s="257" t="str">
        <f t="shared" si="88"/>
        <v/>
      </c>
      <c r="I694" s="234"/>
      <c r="J694" s="234"/>
      <c r="K694" s="234"/>
      <c r="L694" s="234"/>
      <c r="M694" s="308">
        <f t="shared" si="89"/>
        <v>0</v>
      </c>
      <c r="N694" s="234"/>
      <c r="O694" s="234"/>
      <c r="P694" s="234"/>
      <c r="Q694" s="234"/>
      <c r="R694" s="234"/>
      <c r="S694" s="234"/>
      <c r="T694" s="234"/>
      <c r="U694" s="234"/>
      <c r="V694" s="234"/>
      <c r="W694" s="234"/>
      <c r="X694" s="234"/>
      <c r="Y694" s="234"/>
      <c r="Z694" s="234"/>
      <c r="AA694" s="234"/>
      <c r="AB694" s="234"/>
      <c r="AC694" s="234"/>
      <c r="AD694" s="234"/>
      <c r="AE694" s="234"/>
      <c r="AF694" s="234"/>
      <c r="AG694" s="234"/>
      <c r="AH694" s="234"/>
      <c r="AI694" s="234"/>
      <c r="AJ694" s="234"/>
      <c r="AK694" s="234"/>
      <c r="AL694" s="258" t="str">
        <f t="shared" si="91"/>
        <v>нет</v>
      </c>
      <c r="AM694" s="258" t="str">
        <f t="shared" si="93"/>
        <v>нет</v>
      </c>
      <c r="AN694" s="258">
        <f t="shared" si="90"/>
        <v>0</v>
      </c>
      <c r="AO694" s="258" t="e">
        <f t="shared" si="92"/>
        <v>#VALUE!</v>
      </c>
    </row>
    <row r="695" spans="1:41">
      <c r="A695" s="261" t="e">
        <f t="shared" si="94"/>
        <v>#VALUE!</v>
      </c>
      <c r="B695" s="241">
        <v>692</v>
      </c>
      <c r="C695" s="242"/>
      <c r="D695" s="256" t="str">
        <f t="shared" si="87"/>
        <v/>
      </c>
      <c r="E695" s="234"/>
      <c r="F695" s="234"/>
      <c r="G695" s="242"/>
      <c r="H695" s="257" t="str">
        <f t="shared" si="88"/>
        <v/>
      </c>
      <c r="I695" s="234"/>
      <c r="J695" s="234"/>
      <c r="K695" s="234"/>
      <c r="L695" s="234"/>
      <c r="M695" s="308">
        <f t="shared" si="89"/>
        <v>0</v>
      </c>
      <c r="N695" s="234"/>
      <c r="O695" s="234"/>
      <c r="P695" s="234"/>
      <c r="Q695" s="234"/>
      <c r="R695" s="234"/>
      <c r="S695" s="234"/>
      <c r="T695" s="234"/>
      <c r="U695" s="234"/>
      <c r="V695" s="234"/>
      <c r="W695" s="234"/>
      <c r="X695" s="234"/>
      <c r="Y695" s="234"/>
      <c r="Z695" s="234"/>
      <c r="AA695" s="234"/>
      <c r="AB695" s="234"/>
      <c r="AC695" s="234"/>
      <c r="AD695" s="234"/>
      <c r="AE695" s="234"/>
      <c r="AF695" s="234"/>
      <c r="AG695" s="234"/>
      <c r="AH695" s="234"/>
      <c r="AI695" s="234"/>
      <c r="AJ695" s="234"/>
      <c r="AK695" s="234"/>
      <c r="AL695" s="258" t="str">
        <f t="shared" si="91"/>
        <v>нет</v>
      </c>
      <c r="AM695" s="258" t="str">
        <f t="shared" si="93"/>
        <v>нет</v>
      </c>
      <c r="AN695" s="258">
        <f t="shared" si="90"/>
        <v>0</v>
      </c>
      <c r="AO695" s="258" t="e">
        <f t="shared" si="92"/>
        <v>#VALUE!</v>
      </c>
    </row>
    <row r="696" spans="1:41">
      <c r="A696" s="261" t="e">
        <f t="shared" si="94"/>
        <v>#VALUE!</v>
      </c>
      <c r="B696" s="241">
        <v>693</v>
      </c>
      <c r="C696" s="242"/>
      <c r="D696" s="256" t="str">
        <f t="shared" si="87"/>
        <v/>
      </c>
      <c r="E696" s="234"/>
      <c r="F696" s="234"/>
      <c r="G696" s="242"/>
      <c r="H696" s="257" t="str">
        <f t="shared" si="88"/>
        <v/>
      </c>
      <c r="I696" s="234"/>
      <c r="J696" s="234"/>
      <c r="K696" s="234"/>
      <c r="L696" s="234"/>
      <c r="M696" s="308">
        <f t="shared" si="89"/>
        <v>0</v>
      </c>
      <c r="N696" s="234"/>
      <c r="O696" s="234"/>
      <c r="P696" s="234"/>
      <c r="Q696" s="234"/>
      <c r="R696" s="234"/>
      <c r="S696" s="234"/>
      <c r="T696" s="234"/>
      <c r="U696" s="234"/>
      <c r="V696" s="234"/>
      <c r="W696" s="234"/>
      <c r="X696" s="234"/>
      <c r="Y696" s="234"/>
      <c r="Z696" s="234"/>
      <c r="AA696" s="234"/>
      <c r="AB696" s="234"/>
      <c r="AC696" s="234"/>
      <c r="AD696" s="234"/>
      <c r="AE696" s="234"/>
      <c r="AF696" s="234"/>
      <c r="AG696" s="234"/>
      <c r="AH696" s="234"/>
      <c r="AI696" s="234"/>
      <c r="AJ696" s="234"/>
      <c r="AK696" s="234"/>
      <c r="AL696" s="258" t="str">
        <f t="shared" si="91"/>
        <v>нет</v>
      </c>
      <c r="AM696" s="258" t="str">
        <f t="shared" si="93"/>
        <v>нет</v>
      </c>
      <c r="AN696" s="258">
        <f t="shared" si="90"/>
        <v>0</v>
      </c>
      <c r="AO696" s="258" t="e">
        <f t="shared" si="92"/>
        <v>#VALUE!</v>
      </c>
    </row>
    <row r="697" spans="1:41">
      <c r="A697" s="261" t="e">
        <f t="shared" si="94"/>
        <v>#VALUE!</v>
      </c>
      <c r="B697" s="241">
        <v>694</v>
      </c>
      <c r="C697" s="242"/>
      <c r="D697" s="256" t="str">
        <f t="shared" si="87"/>
        <v/>
      </c>
      <c r="E697" s="234"/>
      <c r="F697" s="234"/>
      <c r="G697" s="242"/>
      <c r="H697" s="257" t="str">
        <f t="shared" si="88"/>
        <v/>
      </c>
      <c r="I697" s="234"/>
      <c r="J697" s="234"/>
      <c r="K697" s="234"/>
      <c r="L697" s="234"/>
      <c r="M697" s="308">
        <f t="shared" si="89"/>
        <v>0</v>
      </c>
      <c r="N697" s="234"/>
      <c r="O697" s="234"/>
      <c r="P697" s="234"/>
      <c r="Q697" s="234"/>
      <c r="R697" s="234"/>
      <c r="S697" s="234"/>
      <c r="T697" s="234"/>
      <c r="U697" s="234"/>
      <c r="V697" s="234"/>
      <c r="W697" s="234"/>
      <c r="X697" s="234"/>
      <c r="Y697" s="234"/>
      <c r="Z697" s="234"/>
      <c r="AA697" s="234"/>
      <c r="AB697" s="234"/>
      <c r="AC697" s="234"/>
      <c r="AD697" s="234"/>
      <c r="AE697" s="234"/>
      <c r="AF697" s="234"/>
      <c r="AG697" s="234"/>
      <c r="AH697" s="234"/>
      <c r="AI697" s="234"/>
      <c r="AJ697" s="234"/>
      <c r="AK697" s="234"/>
      <c r="AL697" s="258" t="str">
        <f t="shared" si="91"/>
        <v>нет</v>
      </c>
      <c r="AM697" s="258" t="str">
        <f t="shared" si="93"/>
        <v>нет</v>
      </c>
      <c r="AN697" s="258">
        <f t="shared" si="90"/>
        <v>0</v>
      </c>
      <c r="AO697" s="258" t="e">
        <f t="shared" si="92"/>
        <v>#VALUE!</v>
      </c>
    </row>
    <row r="698" spans="1:41">
      <c r="A698" s="261" t="e">
        <f t="shared" si="94"/>
        <v>#VALUE!</v>
      </c>
      <c r="B698" s="241">
        <v>695</v>
      </c>
      <c r="C698" s="242"/>
      <c r="D698" s="256" t="str">
        <f t="shared" si="87"/>
        <v/>
      </c>
      <c r="E698" s="234"/>
      <c r="F698" s="234"/>
      <c r="G698" s="242"/>
      <c r="H698" s="257" t="str">
        <f t="shared" si="88"/>
        <v/>
      </c>
      <c r="I698" s="234"/>
      <c r="J698" s="234"/>
      <c r="K698" s="234"/>
      <c r="L698" s="234"/>
      <c r="M698" s="308">
        <f t="shared" si="89"/>
        <v>0</v>
      </c>
      <c r="N698" s="234"/>
      <c r="O698" s="234"/>
      <c r="P698" s="234"/>
      <c r="Q698" s="234"/>
      <c r="R698" s="234"/>
      <c r="S698" s="234"/>
      <c r="T698" s="234"/>
      <c r="U698" s="234"/>
      <c r="V698" s="234"/>
      <c r="W698" s="234"/>
      <c r="X698" s="234"/>
      <c r="Y698" s="234"/>
      <c r="Z698" s="234"/>
      <c r="AA698" s="234"/>
      <c r="AB698" s="234"/>
      <c r="AC698" s="234"/>
      <c r="AD698" s="234"/>
      <c r="AE698" s="234"/>
      <c r="AF698" s="234"/>
      <c r="AG698" s="234"/>
      <c r="AH698" s="234"/>
      <c r="AI698" s="234"/>
      <c r="AJ698" s="234"/>
      <c r="AK698" s="234"/>
      <c r="AL698" s="258" t="str">
        <f t="shared" si="91"/>
        <v>нет</v>
      </c>
      <c r="AM698" s="258" t="str">
        <f t="shared" si="93"/>
        <v>нет</v>
      </c>
      <c r="AN698" s="258">
        <f t="shared" si="90"/>
        <v>0</v>
      </c>
      <c r="AO698" s="258" t="e">
        <f t="shared" si="92"/>
        <v>#VALUE!</v>
      </c>
    </row>
    <row r="699" spans="1:41">
      <c r="A699" s="261" t="e">
        <f t="shared" si="94"/>
        <v>#VALUE!</v>
      </c>
      <c r="B699" s="241">
        <v>696</v>
      </c>
      <c r="C699" s="242"/>
      <c r="D699" s="256" t="str">
        <f t="shared" si="87"/>
        <v/>
      </c>
      <c r="E699" s="234"/>
      <c r="F699" s="234"/>
      <c r="G699" s="242"/>
      <c r="H699" s="257" t="str">
        <f t="shared" si="88"/>
        <v/>
      </c>
      <c r="I699" s="234"/>
      <c r="J699" s="234"/>
      <c r="K699" s="234"/>
      <c r="L699" s="234"/>
      <c r="M699" s="308">
        <f t="shared" si="89"/>
        <v>0</v>
      </c>
      <c r="N699" s="234"/>
      <c r="O699" s="234"/>
      <c r="P699" s="234"/>
      <c r="Q699" s="234"/>
      <c r="R699" s="234"/>
      <c r="S699" s="234"/>
      <c r="T699" s="234"/>
      <c r="U699" s="234"/>
      <c r="V699" s="234"/>
      <c r="W699" s="234"/>
      <c r="X699" s="234"/>
      <c r="Y699" s="234"/>
      <c r="Z699" s="234"/>
      <c r="AA699" s="234"/>
      <c r="AB699" s="234"/>
      <c r="AC699" s="234"/>
      <c r="AD699" s="234"/>
      <c r="AE699" s="234"/>
      <c r="AF699" s="234"/>
      <c r="AG699" s="234"/>
      <c r="AH699" s="234"/>
      <c r="AI699" s="234"/>
      <c r="AJ699" s="234"/>
      <c r="AK699" s="234"/>
      <c r="AL699" s="258" t="str">
        <f t="shared" si="91"/>
        <v>нет</v>
      </c>
      <c r="AM699" s="258" t="str">
        <f t="shared" si="93"/>
        <v>нет</v>
      </c>
      <c r="AN699" s="258">
        <f t="shared" si="90"/>
        <v>0</v>
      </c>
      <c r="AO699" s="258" t="e">
        <f t="shared" si="92"/>
        <v>#VALUE!</v>
      </c>
    </row>
    <row r="700" spans="1:41">
      <c r="A700" s="261" t="e">
        <f t="shared" si="94"/>
        <v>#VALUE!</v>
      </c>
      <c r="B700" s="241">
        <v>697</v>
      </c>
      <c r="C700" s="242"/>
      <c r="D700" s="256" t="str">
        <f t="shared" si="87"/>
        <v/>
      </c>
      <c r="E700" s="234"/>
      <c r="F700" s="234"/>
      <c r="G700" s="242"/>
      <c r="H700" s="257" t="str">
        <f t="shared" si="88"/>
        <v/>
      </c>
      <c r="I700" s="234"/>
      <c r="J700" s="234"/>
      <c r="K700" s="234"/>
      <c r="L700" s="234"/>
      <c r="M700" s="308">
        <f t="shared" si="89"/>
        <v>0</v>
      </c>
      <c r="N700" s="234"/>
      <c r="O700" s="234"/>
      <c r="P700" s="234"/>
      <c r="Q700" s="234"/>
      <c r="R700" s="234"/>
      <c r="S700" s="234"/>
      <c r="T700" s="234"/>
      <c r="U700" s="234"/>
      <c r="V700" s="234"/>
      <c r="W700" s="234"/>
      <c r="X700" s="234"/>
      <c r="Y700" s="234"/>
      <c r="Z700" s="234"/>
      <c r="AA700" s="234"/>
      <c r="AB700" s="234"/>
      <c r="AC700" s="234"/>
      <c r="AD700" s="234"/>
      <c r="AE700" s="234"/>
      <c r="AF700" s="234"/>
      <c r="AG700" s="234"/>
      <c r="AH700" s="234"/>
      <c r="AI700" s="234"/>
      <c r="AJ700" s="234"/>
      <c r="AK700" s="234"/>
      <c r="AL700" s="258" t="str">
        <f t="shared" si="91"/>
        <v>нет</v>
      </c>
      <c r="AM700" s="258" t="str">
        <f t="shared" si="93"/>
        <v>нет</v>
      </c>
      <c r="AN700" s="258">
        <f t="shared" si="90"/>
        <v>0</v>
      </c>
      <c r="AO700" s="258" t="e">
        <f t="shared" si="92"/>
        <v>#VALUE!</v>
      </c>
    </row>
    <row r="701" spans="1:41">
      <c r="A701" s="261" t="e">
        <f t="shared" si="94"/>
        <v>#VALUE!</v>
      </c>
      <c r="B701" s="241">
        <v>698</v>
      </c>
      <c r="C701" s="242"/>
      <c r="D701" s="256" t="str">
        <f t="shared" si="87"/>
        <v/>
      </c>
      <c r="E701" s="234"/>
      <c r="F701" s="234"/>
      <c r="G701" s="242"/>
      <c r="H701" s="257" t="str">
        <f t="shared" si="88"/>
        <v/>
      </c>
      <c r="I701" s="234"/>
      <c r="J701" s="234"/>
      <c r="K701" s="234"/>
      <c r="L701" s="234"/>
      <c r="M701" s="308">
        <f t="shared" si="89"/>
        <v>0</v>
      </c>
      <c r="N701" s="234"/>
      <c r="O701" s="234"/>
      <c r="P701" s="234"/>
      <c r="Q701" s="234"/>
      <c r="R701" s="234"/>
      <c r="S701" s="234"/>
      <c r="T701" s="234"/>
      <c r="U701" s="234"/>
      <c r="V701" s="234"/>
      <c r="W701" s="234"/>
      <c r="X701" s="234"/>
      <c r="Y701" s="234"/>
      <c r="Z701" s="234"/>
      <c r="AA701" s="234"/>
      <c r="AB701" s="234"/>
      <c r="AC701" s="234"/>
      <c r="AD701" s="234"/>
      <c r="AE701" s="234"/>
      <c r="AF701" s="234"/>
      <c r="AG701" s="234"/>
      <c r="AH701" s="234"/>
      <c r="AI701" s="234"/>
      <c r="AJ701" s="234"/>
      <c r="AK701" s="234"/>
      <c r="AL701" s="258" t="str">
        <f t="shared" si="91"/>
        <v>нет</v>
      </c>
      <c r="AM701" s="258" t="str">
        <f t="shared" si="93"/>
        <v>нет</v>
      </c>
      <c r="AN701" s="258">
        <f t="shared" si="90"/>
        <v>0</v>
      </c>
      <c r="AO701" s="258" t="e">
        <f t="shared" si="92"/>
        <v>#VALUE!</v>
      </c>
    </row>
    <row r="702" spans="1:41">
      <c r="A702" s="261" t="e">
        <f t="shared" si="94"/>
        <v>#VALUE!</v>
      </c>
      <c r="B702" s="241">
        <v>699</v>
      </c>
      <c r="C702" s="242"/>
      <c r="D702" s="256" t="str">
        <f t="shared" si="87"/>
        <v/>
      </c>
      <c r="E702" s="234"/>
      <c r="F702" s="234"/>
      <c r="G702" s="242"/>
      <c r="H702" s="257" t="str">
        <f t="shared" si="88"/>
        <v/>
      </c>
      <c r="I702" s="234"/>
      <c r="J702" s="234"/>
      <c r="K702" s="234"/>
      <c r="L702" s="234"/>
      <c r="M702" s="308">
        <f t="shared" si="89"/>
        <v>0</v>
      </c>
      <c r="N702" s="234"/>
      <c r="O702" s="234"/>
      <c r="P702" s="234"/>
      <c r="Q702" s="234"/>
      <c r="R702" s="234"/>
      <c r="S702" s="234"/>
      <c r="T702" s="234"/>
      <c r="U702" s="234"/>
      <c r="V702" s="234"/>
      <c r="W702" s="234"/>
      <c r="X702" s="234"/>
      <c r="Y702" s="234"/>
      <c r="Z702" s="234"/>
      <c r="AA702" s="234"/>
      <c r="AB702" s="234"/>
      <c r="AC702" s="234"/>
      <c r="AD702" s="234"/>
      <c r="AE702" s="234"/>
      <c r="AF702" s="234"/>
      <c r="AG702" s="234"/>
      <c r="AH702" s="234"/>
      <c r="AI702" s="234"/>
      <c r="AJ702" s="234"/>
      <c r="AK702" s="234"/>
      <c r="AL702" s="258" t="str">
        <f t="shared" si="91"/>
        <v>нет</v>
      </c>
      <c r="AM702" s="258" t="str">
        <f t="shared" si="93"/>
        <v>нет</v>
      </c>
      <c r="AN702" s="258">
        <f t="shared" si="90"/>
        <v>0</v>
      </c>
      <c r="AO702" s="258" t="e">
        <f t="shared" si="92"/>
        <v>#VALUE!</v>
      </c>
    </row>
    <row r="703" spans="1:41">
      <c r="A703" s="261" t="e">
        <f t="shared" si="94"/>
        <v>#VALUE!</v>
      </c>
      <c r="B703" s="241">
        <v>700</v>
      </c>
      <c r="C703" s="242"/>
      <c r="D703" s="256" t="str">
        <f t="shared" ref="D703:D766" si="95">IFERROR(VLOOKUP(C703,msu,2,0),"")</f>
        <v/>
      </c>
      <c r="E703" s="234"/>
      <c r="F703" s="234"/>
      <c r="G703" s="242"/>
      <c r="H703" s="257" t="str">
        <f t="shared" ref="H703:H766" si="96">IFERROR(VLOOKUP(G703,oo,2,0),"")</f>
        <v/>
      </c>
      <c r="I703" s="234"/>
      <c r="J703" s="234"/>
      <c r="K703" s="234"/>
      <c r="L703" s="234"/>
      <c r="M703" s="308">
        <f t="shared" ref="M703:M766" si="97">COUNTA(N703:AK703)</f>
        <v>0</v>
      </c>
      <c r="N703" s="234"/>
      <c r="O703" s="234"/>
      <c r="P703" s="234"/>
      <c r="Q703" s="234"/>
      <c r="R703" s="234"/>
      <c r="S703" s="234"/>
      <c r="T703" s="234"/>
      <c r="U703" s="234"/>
      <c r="V703" s="234"/>
      <c r="W703" s="234"/>
      <c r="X703" s="234"/>
      <c r="Y703" s="234"/>
      <c r="Z703" s="234"/>
      <c r="AA703" s="234"/>
      <c r="AB703" s="234"/>
      <c r="AC703" s="234"/>
      <c r="AD703" s="234"/>
      <c r="AE703" s="234"/>
      <c r="AF703" s="234"/>
      <c r="AG703" s="234"/>
      <c r="AH703" s="234"/>
      <c r="AI703" s="234"/>
      <c r="AJ703" s="234"/>
      <c r="AK703" s="234"/>
      <c r="AL703" s="258" t="str">
        <f t="shared" si="91"/>
        <v>нет</v>
      </c>
      <c r="AM703" s="258" t="str">
        <f t="shared" si="93"/>
        <v>нет</v>
      </c>
      <c r="AN703" s="258">
        <f t="shared" ref="AN703:AN766" si="98">COUNTIF(N703:AK703,"призер")+COUNTIF(N703:AK703,"победитель")</f>
        <v>0</v>
      </c>
      <c r="AO703" s="258" t="e">
        <f t="shared" si="92"/>
        <v>#VALUE!</v>
      </c>
    </row>
    <row r="704" spans="1:41">
      <c r="A704" s="261" t="e">
        <f t="shared" si="94"/>
        <v>#VALUE!</v>
      </c>
      <c r="B704" s="241">
        <v>701</v>
      </c>
      <c r="C704" s="242"/>
      <c r="D704" s="256" t="str">
        <f t="shared" si="95"/>
        <v/>
      </c>
      <c r="E704" s="234"/>
      <c r="F704" s="234"/>
      <c r="G704" s="242"/>
      <c r="H704" s="257" t="str">
        <f t="shared" si="96"/>
        <v/>
      </c>
      <c r="I704" s="234"/>
      <c r="J704" s="234"/>
      <c r="K704" s="234"/>
      <c r="L704" s="234"/>
      <c r="M704" s="308">
        <f t="shared" si="97"/>
        <v>0</v>
      </c>
      <c r="N704" s="234"/>
      <c r="O704" s="234"/>
      <c r="P704" s="234"/>
      <c r="Q704" s="234"/>
      <c r="R704" s="234"/>
      <c r="S704" s="234"/>
      <c r="T704" s="234"/>
      <c r="U704" s="234"/>
      <c r="V704" s="234"/>
      <c r="W704" s="234"/>
      <c r="X704" s="234"/>
      <c r="Y704" s="234"/>
      <c r="Z704" s="234"/>
      <c r="AA704" s="234"/>
      <c r="AB704" s="234"/>
      <c r="AC704" s="234"/>
      <c r="AD704" s="234"/>
      <c r="AE704" s="234"/>
      <c r="AF704" s="234"/>
      <c r="AG704" s="234"/>
      <c r="AH704" s="234"/>
      <c r="AI704" s="234"/>
      <c r="AJ704" s="234"/>
      <c r="AK704" s="234"/>
      <c r="AL704" s="258" t="str">
        <f t="shared" si="91"/>
        <v>нет</v>
      </c>
      <c r="AM704" s="258" t="str">
        <f t="shared" si="93"/>
        <v>нет</v>
      </c>
      <c r="AN704" s="258">
        <f t="shared" si="98"/>
        <v>0</v>
      </c>
      <c r="AO704" s="258" t="e">
        <f t="shared" si="92"/>
        <v>#VALUE!</v>
      </c>
    </row>
    <row r="705" spans="1:41">
      <c r="A705" s="261" t="e">
        <f t="shared" si="94"/>
        <v>#VALUE!</v>
      </c>
      <c r="B705" s="241">
        <v>702</v>
      </c>
      <c r="C705" s="242"/>
      <c r="D705" s="256" t="str">
        <f t="shared" si="95"/>
        <v/>
      </c>
      <c r="E705" s="234"/>
      <c r="F705" s="234"/>
      <c r="G705" s="242"/>
      <c r="H705" s="257" t="str">
        <f t="shared" si="96"/>
        <v/>
      </c>
      <c r="I705" s="234"/>
      <c r="J705" s="234"/>
      <c r="K705" s="234"/>
      <c r="L705" s="234"/>
      <c r="M705" s="308">
        <f t="shared" si="97"/>
        <v>0</v>
      </c>
      <c r="N705" s="234"/>
      <c r="O705" s="234"/>
      <c r="P705" s="234"/>
      <c r="Q705" s="234"/>
      <c r="R705" s="234"/>
      <c r="S705" s="234"/>
      <c r="T705" s="234"/>
      <c r="U705" s="234"/>
      <c r="V705" s="234"/>
      <c r="W705" s="234"/>
      <c r="X705" s="234"/>
      <c r="Y705" s="234"/>
      <c r="Z705" s="234"/>
      <c r="AA705" s="234"/>
      <c r="AB705" s="234"/>
      <c r="AC705" s="234"/>
      <c r="AD705" s="234"/>
      <c r="AE705" s="234"/>
      <c r="AF705" s="234"/>
      <c r="AG705" s="234"/>
      <c r="AH705" s="234"/>
      <c r="AI705" s="234"/>
      <c r="AJ705" s="234"/>
      <c r="AK705" s="234"/>
      <c r="AL705" s="258" t="str">
        <f t="shared" si="91"/>
        <v>нет</v>
      </c>
      <c r="AM705" s="258" t="str">
        <f t="shared" si="93"/>
        <v>нет</v>
      </c>
      <c r="AN705" s="258">
        <f t="shared" si="98"/>
        <v>0</v>
      </c>
      <c r="AO705" s="258" t="e">
        <f t="shared" si="92"/>
        <v>#VALUE!</v>
      </c>
    </row>
    <row r="706" spans="1:41">
      <c r="A706" s="261" t="e">
        <f t="shared" si="94"/>
        <v>#VALUE!</v>
      </c>
      <c r="B706" s="241">
        <v>703</v>
      </c>
      <c r="C706" s="242"/>
      <c r="D706" s="256" t="str">
        <f t="shared" si="95"/>
        <v/>
      </c>
      <c r="E706" s="234"/>
      <c r="F706" s="234"/>
      <c r="G706" s="242"/>
      <c r="H706" s="257" t="str">
        <f t="shared" si="96"/>
        <v/>
      </c>
      <c r="I706" s="234"/>
      <c r="J706" s="234"/>
      <c r="K706" s="234"/>
      <c r="L706" s="234"/>
      <c r="M706" s="308">
        <f t="shared" si="97"/>
        <v>0</v>
      </c>
      <c r="N706" s="234"/>
      <c r="O706" s="234"/>
      <c r="P706" s="234"/>
      <c r="Q706" s="234"/>
      <c r="R706" s="234"/>
      <c r="S706" s="234"/>
      <c r="T706" s="234"/>
      <c r="U706" s="234"/>
      <c r="V706" s="234"/>
      <c r="W706" s="234"/>
      <c r="X706" s="234"/>
      <c r="Y706" s="234"/>
      <c r="Z706" s="234"/>
      <c r="AA706" s="234"/>
      <c r="AB706" s="234"/>
      <c r="AC706" s="234"/>
      <c r="AD706" s="234"/>
      <c r="AE706" s="234"/>
      <c r="AF706" s="234"/>
      <c r="AG706" s="234"/>
      <c r="AH706" s="234"/>
      <c r="AI706" s="234"/>
      <c r="AJ706" s="234"/>
      <c r="AK706" s="234"/>
      <c r="AL706" s="258" t="str">
        <f t="shared" si="91"/>
        <v>нет</v>
      </c>
      <c r="AM706" s="258" t="str">
        <f t="shared" si="93"/>
        <v>нет</v>
      </c>
      <c r="AN706" s="258">
        <f t="shared" si="98"/>
        <v>0</v>
      </c>
      <c r="AO706" s="258" t="e">
        <f t="shared" si="92"/>
        <v>#VALUE!</v>
      </c>
    </row>
    <row r="707" spans="1:41">
      <c r="A707" s="261" t="e">
        <f t="shared" si="94"/>
        <v>#VALUE!</v>
      </c>
      <c r="B707" s="241">
        <v>704</v>
      </c>
      <c r="C707" s="242"/>
      <c r="D707" s="256" t="str">
        <f t="shared" si="95"/>
        <v/>
      </c>
      <c r="E707" s="234"/>
      <c r="F707" s="234"/>
      <c r="G707" s="242"/>
      <c r="H707" s="257" t="str">
        <f t="shared" si="96"/>
        <v/>
      </c>
      <c r="I707" s="234"/>
      <c r="J707" s="234"/>
      <c r="K707" s="234"/>
      <c r="L707" s="234"/>
      <c r="M707" s="308">
        <f t="shared" si="97"/>
        <v>0</v>
      </c>
      <c r="N707" s="234"/>
      <c r="O707" s="234"/>
      <c r="P707" s="234"/>
      <c r="Q707" s="234"/>
      <c r="R707" s="234"/>
      <c r="S707" s="234"/>
      <c r="T707" s="234"/>
      <c r="U707" s="234"/>
      <c r="V707" s="234"/>
      <c r="W707" s="234"/>
      <c r="X707" s="234"/>
      <c r="Y707" s="234"/>
      <c r="Z707" s="234"/>
      <c r="AA707" s="234"/>
      <c r="AB707" s="234"/>
      <c r="AC707" s="234"/>
      <c r="AD707" s="234"/>
      <c r="AE707" s="234"/>
      <c r="AF707" s="234"/>
      <c r="AG707" s="234"/>
      <c r="AH707" s="234"/>
      <c r="AI707" s="234"/>
      <c r="AJ707" s="234"/>
      <c r="AK707" s="234"/>
      <c r="AL707" s="258" t="str">
        <f t="shared" si="91"/>
        <v>нет</v>
      </c>
      <c r="AM707" s="258" t="str">
        <f t="shared" si="93"/>
        <v>нет</v>
      </c>
      <c r="AN707" s="258">
        <f t="shared" si="98"/>
        <v>0</v>
      </c>
      <c r="AO707" s="258" t="e">
        <f t="shared" si="92"/>
        <v>#VALUE!</v>
      </c>
    </row>
    <row r="708" spans="1:41">
      <c r="A708" s="261" t="e">
        <f t="shared" si="94"/>
        <v>#VALUE!</v>
      </c>
      <c r="B708" s="241">
        <v>705</v>
      </c>
      <c r="C708" s="242"/>
      <c r="D708" s="256" t="str">
        <f t="shared" si="95"/>
        <v/>
      </c>
      <c r="E708" s="234"/>
      <c r="F708" s="234"/>
      <c r="G708" s="242"/>
      <c r="H708" s="257" t="str">
        <f t="shared" si="96"/>
        <v/>
      </c>
      <c r="I708" s="234"/>
      <c r="J708" s="234"/>
      <c r="K708" s="234"/>
      <c r="L708" s="234"/>
      <c r="M708" s="308">
        <f t="shared" si="97"/>
        <v>0</v>
      </c>
      <c r="N708" s="234"/>
      <c r="O708" s="234"/>
      <c r="P708" s="234"/>
      <c r="Q708" s="234"/>
      <c r="R708" s="234"/>
      <c r="S708" s="234"/>
      <c r="T708" s="234"/>
      <c r="U708" s="234"/>
      <c r="V708" s="234"/>
      <c r="W708" s="234"/>
      <c r="X708" s="234"/>
      <c r="Y708" s="234"/>
      <c r="Z708" s="234"/>
      <c r="AA708" s="234"/>
      <c r="AB708" s="234"/>
      <c r="AC708" s="234"/>
      <c r="AD708" s="234"/>
      <c r="AE708" s="234"/>
      <c r="AF708" s="234"/>
      <c r="AG708" s="234"/>
      <c r="AH708" s="234"/>
      <c r="AI708" s="234"/>
      <c r="AJ708" s="234"/>
      <c r="AK708" s="234"/>
      <c r="AL708" s="258" t="str">
        <f t="shared" si="91"/>
        <v>нет</v>
      </c>
      <c r="AM708" s="258" t="str">
        <f t="shared" si="93"/>
        <v>нет</v>
      </c>
      <c r="AN708" s="258">
        <f t="shared" si="98"/>
        <v>0</v>
      </c>
      <c r="AO708" s="258" t="e">
        <f t="shared" si="92"/>
        <v>#VALUE!</v>
      </c>
    </row>
    <row r="709" spans="1:41">
      <c r="A709" s="261" t="e">
        <f t="shared" si="94"/>
        <v>#VALUE!</v>
      </c>
      <c r="B709" s="241">
        <v>706</v>
      </c>
      <c r="C709" s="242"/>
      <c r="D709" s="256" t="str">
        <f t="shared" si="95"/>
        <v/>
      </c>
      <c r="E709" s="234"/>
      <c r="F709" s="234"/>
      <c r="G709" s="242"/>
      <c r="H709" s="257" t="str">
        <f t="shared" si="96"/>
        <v/>
      </c>
      <c r="I709" s="234"/>
      <c r="J709" s="234"/>
      <c r="K709" s="234"/>
      <c r="L709" s="234"/>
      <c r="M709" s="308">
        <f t="shared" si="97"/>
        <v>0</v>
      </c>
      <c r="N709" s="234"/>
      <c r="O709" s="234"/>
      <c r="P709" s="234"/>
      <c r="Q709" s="234"/>
      <c r="R709" s="234"/>
      <c r="S709" s="234"/>
      <c r="T709" s="234"/>
      <c r="U709" s="234"/>
      <c r="V709" s="234"/>
      <c r="W709" s="234"/>
      <c r="X709" s="234"/>
      <c r="Y709" s="234"/>
      <c r="Z709" s="234"/>
      <c r="AA709" s="234"/>
      <c r="AB709" s="234"/>
      <c r="AC709" s="234"/>
      <c r="AD709" s="234"/>
      <c r="AE709" s="234"/>
      <c r="AF709" s="234"/>
      <c r="AG709" s="234"/>
      <c r="AH709" s="234"/>
      <c r="AI709" s="234"/>
      <c r="AJ709" s="234"/>
      <c r="AK709" s="234"/>
      <c r="AL709" s="258" t="str">
        <f t="shared" ref="AL709:AL772" si="99">IF($I709&lt;5,"нет",IF($I709&gt;9,"нет","да"))</f>
        <v>нет</v>
      </c>
      <c r="AM709" s="258" t="str">
        <f t="shared" si="93"/>
        <v>нет</v>
      </c>
      <c r="AN709" s="258">
        <f t="shared" si="98"/>
        <v>0</v>
      </c>
      <c r="AO709" s="258" t="e">
        <f t="shared" ref="AO709:AO772" si="100">IF(LEN(G709)=5,LEFT(G709,1)+100,LEFT(G709,2)+100)</f>
        <v>#VALUE!</v>
      </c>
    </row>
    <row r="710" spans="1:41">
      <c r="A710" s="261" t="e">
        <f t="shared" si="94"/>
        <v>#VALUE!</v>
      </c>
      <c r="B710" s="241">
        <v>707</v>
      </c>
      <c r="C710" s="242"/>
      <c r="D710" s="256" t="str">
        <f t="shared" si="95"/>
        <v/>
      </c>
      <c r="E710" s="234"/>
      <c r="F710" s="234"/>
      <c r="G710" s="242"/>
      <c r="H710" s="257" t="str">
        <f t="shared" si="96"/>
        <v/>
      </c>
      <c r="I710" s="234"/>
      <c r="J710" s="234"/>
      <c r="K710" s="234"/>
      <c r="L710" s="234"/>
      <c r="M710" s="308">
        <f t="shared" si="97"/>
        <v>0</v>
      </c>
      <c r="N710" s="234"/>
      <c r="O710" s="234"/>
      <c r="P710" s="234"/>
      <c r="Q710" s="234"/>
      <c r="R710" s="234"/>
      <c r="S710" s="234"/>
      <c r="T710" s="234"/>
      <c r="U710" s="234"/>
      <c r="V710" s="234"/>
      <c r="W710" s="234"/>
      <c r="X710" s="234"/>
      <c r="Y710" s="234"/>
      <c r="Z710" s="234"/>
      <c r="AA710" s="234"/>
      <c r="AB710" s="234"/>
      <c r="AC710" s="234"/>
      <c r="AD710" s="234"/>
      <c r="AE710" s="234"/>
      <c r="AF710" s="234"/>
      <c r="AG710" s="234"/>
      <c r="AH710" s="234"/>
      <c r="AI710" s="234"/>
      <c r="AJ710" s="234"/>
      <c r="AK710" s="234"/>
      <c r="AL710" s="258" t="str">
        <f t="shared" si="99"/>
        <v>нет</v>
      </c>
      <c r="AM710" s="258" t="str">
        <f t="shared" ref="AM710:AM773" si="101">IF($I710&lt;=9,"нет","да")</f>
        <v>нет</v>
      </c>
      <c r="AN710" s="258">
        <f t="shared" si="98"/>
        <v>0</v>
      </c>
      <c r="AO710" s="258" t="e">
        <f t="shared" si="100"/>
        <v>#VALUE!</v>
      </c>
    </row>
    <row r="711" spans="1:41">
      <c r="A711" s="261" t="e">
        <f t="shared" si="94"/>
        <v>#VALUE!</v>
      </c>
      <c r="B711" s="241">
        <v>708</v>
      </c>
      <c r="C711" s="242"/>
      <c r="D711" s="256" t="str">
        <f t="shared" si="95"/>
        <v/>
      </c>
      <c r="E711" s="234"/>
      <c r="F711" s="234"/>
      <c r="G711" s="242"/>
      <c r="H711" s="257" t="str">
        <f t="shared" si="96"/>
        <v/>
      </c>
      <c r="I711" s="234"/>
      <c r="J711" s="234"/>
      <c r="K711" s="234"/>
      <c r="L711" s="234"/>
      <c r="M711" s="308">
        <f t="shared" si="97"/>
        <v>0</v>
      </c>
      <c r="N711" s="234"/>
      <c r="O711" s="234"/>
      <c r="P711" s="234"/>
      <c r="Q711" s="234"/>
      <c r="R711" s="234"/>
      <c r="S711" s="234"/>
      <c r="T711" s="234"/>
      <c r="U711" s="234"/>
      <c r="V711" s="234"/>
      <c r="W711" s="234"/>
      <c r="X711" s="234"/>
      <c r="Y711" s="234"/>
      <c r="Z711" s="234"/>
      <c r="AA711" s="234"/>
      <c r="AB711" s="234"/>
      <c r="AC711" s="234"/>
      <c r="AD711" s="234"/>
      <c r="AE711" s="234"/>
      <c r="AF711" s="234"/>
      <c r="AG711" s="234"/>
      <c r="AH711" s="234"/>
      <c r="AI711" s="234"/>
      <c r="AJ711" s="234"/>
      <c r="AK711" s="234"/>
      <c r="AL711" s="258" t="str">
        <f t="shared" si="99"/>
        <v>нет</v>
      </c>
      <c r="AM711" s="258" t="str">
        <f t="shared" si="101"/>
        <v>нет</v>
      </c>
      <c r="AN711" s="258">
        <f t="shared" si="98"/>
        <v>0</v>
      </c>
      <c r="AO711" s="258" t="e">
        <f t="shared" si="100"/>
        <v>#VALUE!</v>
      </c>
    </row>
    <row r="712" spans="1:41">
      <c r="A712" s="261" t="e">
        <f t="shared" ref="A712:A775" si="102">IF($AO712=$C712, "Код_ОО+МСУ_верно", "Требуется проверка кода ОО или МСУ, кроме 101, 102,103")</f>
        <v>#VALUE!</v>
      </c>
      <c r="B712" s="241">
        <v>709</v>
      </c>
      <c r="C712" s="242"/>
      <c r="D712" s="256" t="str">
        <f t="shared" si="95"/>
        <v/>
      </c>
      <c r="E712" s="234"/>
      <c r="F712" s="234"/>
      <c r="G712" s="242"/>
      <c r="H712" s="257" t="str">
        <f t="shared" si="96"/>
        <v/>
      </c>
      <c r="I712" s="234"/>
      <c r="J712" s="234"/>
      <c r="K712" s="234"/>
      <c r="L712" s="234"/>
      <c r="M712" s="308">
        <f t="shared" si="97"/>
        <v>0</v>
      </c>
      <c r="N712" s="234"/>
      <c r="O712" s="234"/>
      <c r="P712" s="234"/>
      <c r="Q712" s="234"/>
      <c r="R712" s="234"/>
      <c r="S712" s="234"/>
      <c r="T712" s="234"/>
      <c r="U712" s="234"/>
      <c r="V712" s="234"/>
      <c r="W712" s="234"/>
      <c r="X712" s="234"/>
      <c r="Y712" s="234"/>
      <c r="Z712" s="234"/>
      <c r="AA712" s="234"/>
      <c r="AB712" s="234"/>
      <c r="AC712" s="234"/>
      <c r="AD712" s="234"/>
      <c r="AE712" s="234"/>
      <c r="AF712" s="234"/>
      <c r="AG712" s="234"/>
      <c r="AH712" s="234"/>
      <c r="AI712" s="234"/>
      <c r="AJ712" s="234"/>
      <c r="AK712" s="234"/>
      <c r="AL712" s="258" t="str">
        <f t="shared" si="99"/>
        <v>нет</v>
      </c>
      <c r="AM712" s="258" t="str">
        <f t="shared" si="101"/>
        <v>нет</v>
      </c>
      <c r="AN712" s="258">
        <f t="shared" si="98"/>
        <v>0</v>
      </c>
      <c r="AO712" s="258" t="e">
        <f t="shared" si="100"/>
        <v>#VALUE!</v>
      </c>
    </row>
    <row r="713" spans="1:41">
      <c r="A713" s="261" t="e">
        <f t="shared" si="102"/>
        <v>#VALUE!</v>
      </c>
      <c r="B713" s="241">
        <v>710</v>
      </c>
      <c r="C713" s="242"/>
      <c r="D713" s="256" t="str">
        <f t="shared" si="95"/>
        <v/>
      </c>
      <c r="E713" s="234"/>
      <c r="F713" s="234"/>
      <c r="G713" s="242"/>
      <c r="H713" s="257" t="str">
        <f t="shared" si="96"/>
        <v/>
      </c>
      <c r="I713" s="234"/>
      <c r="J713" s="234"/>
      <c r="K713" s="234"/>
      <c r="L713" s="234"/>
      <c r="M713" s="308">
        <f t="shared" si="97"/>
        <v>0</v>
      </c>
      <c r="N713" s="234"/>
      <c r="O713" s="234"/>
      <c r="P713" s="234"/>
      <c r="Q713" s="234"/>
      <c r="R713" s="234"/>
      <c r="S713" s="234"/>
      <c r="T713" s="234"/>
      <c r="U713" s="234"/>
      <c r="V713" s="234"/>
      <c r="W713" s="234"/>
      <c r="X713" s="234"/>
      <c r="Y713" s="234"/>
      <c r="Z713" s="234"/>
      <c r="AA713" s="234"/>
      <c r="AB713" s="234"/>
      <c r="AC713" s="234"/>
      <c r="AD713" s="234"/>
      <c r="AE713" s="234"/>
      <c r="AF713" s="234"/>
      <c r="AG713" s="234"/>
      <c r="AH713" s="234"/>
      <c r="AI713" s="234"/>
      <c r="AJ713" s="234"/>
      <c r="AK713" s="234"/>
      <c r="AL713" s="258" t="str">
        <f t="shared" si="99"/>
        <v>нет</v>
      </c>
      <c r="AM713" s="258" t="str">
        <f t="shared" si="101"/>
        <v>нет</v>
      </c>
      <c r="AN713" s="258">
        <f t="shared" si="98"/>
        <v>0</v>
      </c>
      <c r="AO713" s="258" t="e">
        <f t="shared" si="100"/>
        <v>#VALUE!</v>
      </c>
    </row>
    <row r="714" spans="1:41">
      <c r="A714" s="261" t="e">
        <f t="shared" si="102"/>
        <v>#VALUE!</v>
      </c>
      <c r="B714" s="241">
        <v>711</v>
      </c>
      <c r="C714" s="242"/>
      <c r="D714" s="256" t="str">
        <f t="shared" si="95"/>
        <v/>
      </c>
      <c r="E714" s="234"/>
      <c r="F714" s="234"/>
      <c r="G714" s="242"/>
      <c r="H714" s="257" t="str">
        <f t="shared" si="96"/>
        <v/>
      </c>
      <c r="I714" s="234"/>
      <c r="J714" s="234"/>
      <c r="K714" s="234"/>
      <c r="L714" s="234"/>
      <c r="M714" s="308">
        <f t="shared" si="97"/>
        <v>0</v>
      </c>
      <c r="N714" s="234"/>
      <c r="O714" s="234"/>
      <c r="P714" s="234"/>
      <c r="Q714" s="234"/>
      <c r="R714" s="234"/>
      <c r="S714" s="234"/>
      <c r="T714" s="234"/>
      <c r="U714" s="234"/>
      <c r="V714" s="234"/>
      <c r="W714" s="234"/>
      <c r="X714" s="234"/>
      <c r="Y714" s="234"/>
      <c r="Z714" s="234"/>
      <c r="AA714" s="234"/>
      <c r="AB714" s="234"/>
      <c r="AC714" s="234"/>
      <c r="AD714" s="234"/>
      <c r="AE714" s="234"/>
      <c r="AF714" s="234"/>
      <c r="AG714" s="234"/>
      <c r="AH714" s="234"/>
      <c r="AI714" s="234"/>
      <c r="AJ714" s="234"/>
      <c r="AK714" s="234"/>
      <c r="AL714" s="258" t="str">
        <f t="shared" si="99"/>
        <v>нет</v>
      </c>
      <c r="AM714" s="258" t="str">
        <f t="shared" si="101"/>
        <v>нет</v>
      </c>
      <c r="AN714" s="258">
        <f t="shared" si="98"/>
        <v>0</v>
      </c>
      <c r="AO714" s="258" t="e">
        <f t="shared" si="100"/>
        <v>#VALUE!</v>
      </c>
    </row>
    <row r="715" spans="1:41">
      <c r="A715" s="261" t="e">
        <f t="shared" si="102"/>
        <v>#VALUE!</v>
      </c>
      <c r="B715" s="241">
        <v>712</v>
      </c>
      <c r="C715" s="242"/>
      <c r="D715" s="256" t="str">
        <f t="shared" si="95"/>
        <v/>
      </c>
      <c r="E715" s="234"/>
      <c r="F715" s="234"/>
      <c r="G715" s="242"/>
      <c r="H715" s="257" t="str">
        <f t="shared" si="96"/>
        <v/>
      </c>
      <c r="I715" s="234"/>
      <c r="J715" s="234"/>
      <c r="K715" s="234"/>
      <c r="L715" s="234"/>
      <c r="M715" s="308">
        <f t="shared" si="97"/>
        <v>0</v>
      </c>
      <c r="N715" s="234"/>
      <c r="O715" s="234"/>
      <c r="P715" s="234"/>
      <c r="Q715" s="234"/>
      <c r="R715" s="234"/>
      <c r="S715" s="234"/>
      <c r="T715" s="234"/>
      <c r="U715" s="234"/>
      <c r="V715" s="234"/>
      <c r="W715" s="234"/>
      <c r="X715" s="234"/>
      <c r="Y715" s="234"/>
      <c r="Z715" s="234"/>
      <c r="AA715" s="234"/>
      <c r="AB715" s="234"/>
      <c r="AC715" s="234"/>
      <c r="AD715" s="234"/>
      <c r="AE715" s="234"/>
      <c r="AF715" s="234"/>
      <c r="AG715" s="234"/>
      <c r="AH715" s="234"/>
      <c r="AI715" s="234"/>
      <c r="AJ715" s="234"/>
      <c r="AK715" s="234"/>
      <c r="AL715" s="258" t="str">
        <f t="shared" si="99"/>
        <v>нет</v>
      </c>
      <c r="AM715" s="258" t="str">
        <f t="shared" si="101"/>
        <v>нет</v>
      </c>
      <c r="AN715" s="258">
        <f t="shared" si="98"/>
        <v>0</v>
      </c>
      <c r="AO715" s="258" t="e">
        <f t="shared" si="100"/>
        <v>#VALUE!</v>
      </c>
    </row>
    <row r="716" spans="1:41">
      <c r="A716" s="261" t="e">
        <f t="shared" si="102"/>
        <v>#VALUE!</v>
      </c>
      <c r="B716" s="241">
        <v>713</v>
      </c>
      <c r="C716" s="242"/>
      <c r="D716" s="256" t="str">
        <f t="shared" si="95"/>
        <v/>
      </c>
      <c r="E716" s="234"/>
      <c r="F716" s="234"/>
      <c r="G716" s="242"/>
      <c r="H716" s="257" t="str">
        <f t="shared" si="96"/>
        <v/>
      </c>
      <c r="I716" s="234"/>
      <c r="J716" s="234"/>
      <c r="K716" s="234"/>
      <c r="L716" s="234"/>
      <c r="M716" s="308">
        <f t="shared" si="97"/>
        <v>0</v>
      </c>
      <c r="N716" s="234"/>
      <c r="O716" s="234"/>
      <c r="P716" s="234"/>
      <c r="Q716" s="234"/>
      <c r="R716" s="234"/>
      <c r="S716" s="234"/>
      <c r="T716" s="234"/>
      <c r="U716" s="234"/>
      <c r="V716" s="234"/>
      <c r="W716" s="234"/>
      <c r="X716" s="234"/>
      <c r="Y716" s="234"/>
      <c r="Z716" s="234"/>
      <c r="AA716" s="234"/>
      <c r="AB716" s="234"/>
      <c r="AC716" s="234"/>
      <c r="AD716" s="234"/>
      <c r="AE716" s="234"/>
      <c r="AF716" s="234"/>
      <c r="AG716" s="234"/>
      <c r="AH716" s="234"/>
      <c r="AI716" s="234"/>
      <c r="AJ716" s="234"/>
      <c r="AK716" s="234"/>
      <c r="AL716" s="258" t="str">
        <f t="shared" si="99"/>
        <v>нет</v>
      </c>
      <c r="AM716" s="258" t="str">
        <f t="shared" si="101"/>
        <v>нет</v>
      </c>
      <c r="AN716" s="258">
        <f t="shared" si="98"/>
        <v>0</v>
      </c>
      <c r="AO716" s="258" t="e">
        <f t="shared" si="100"/>
        <v>#VALUE!</v>
      </c>
    </row>
    <row r="717" spans="1:41">
      <c r="A717" s="261" t="e">
        <f t="shared" si="102"/>
        <v>#VALUE!</v>
      </c>
      <c r="B717" s="241">
        <v>714</v>
      </c>
      <c r="C717" s="242"/>
      <c r="D717" s="256" t="str">
        <f t="shared" si="95"/>
        <v/>
      </c>
      <c r="E717" s="234"/>
      <c r="F717" s="234"/>
      <c r="G717" s="242"/>
      <c r="H717" s="257" t="str">
        <f t="shared" si="96"/>
        <v/>
      </c>
      <c r="I717" s="234"/>
      <c r="J717" s="234"/>
      <c r="K717" s="234"/>
      <c r="L717" s="234"/>
      <c r="M717" s="308">
        <f t="shared" si="97"/>
        <v>0</v>
      </c>
      <c r="N717" s="234"/>
      <c r="O717" s="234"/>
      <c r="P717" s="234"/>
      <c r="Q717" s="234"/>
      <c r="R717" s="234"/>
      <c r="S717" s="234"/>
      <c r="T717" s="234"/>
      <c r="U717" s="234"/>
      <c r="V717" s="234"/>
      <c r="W717" s="234"/>
      <c r="X717" s="234"/>
      <c r="Y717" s="234"/>
      <c r="Z717" s="234"/>
      <c r="AA717" s="234"/>
      <c r="AB717" s="234"/>
      <c r="AC717" s="234"/>
      <c r="AD717" s="234"/>
      <c r="AE717" s="234"/>
      <c r="AF717" s="234"/>
      <c r="AG717" s="234"/>
      <c r="AH717" s="234"/>
      <c r="AI717" s="234"/>
      <c r="AJ717" s="234"/>
      <c r="AK717" s="234"/>
      <c r="AL717" s="258" t="str">
        <f t="shared" si="99"/>
        <v>нет</v>
      </c>
      <c r="AM717" s="258" t="str">
        <f t="shared" si="101"/>
        <v>нет</v>
      </c>
      <c r="AN717" s="258">
        <f t="shared" si="98"/>
        <v>0</v>
      </c>
      <c r="AO717" s="258" t="e">
        <f t="shared" si="100"/>
        <v>#VALUE!</v>
      </c>
    </row>
    <row r="718" spans="1:41">
      <c r="A718" s="261" t="e">
        <f t="shared" si="102"/>
        <v>#VALUE!</v>
      </c>
      <c r="B718" s="241">
        <v>715</v>
      </c>
      <c r="C718" s="242"/>
      <c r="D718" s="256" t="str">
        <f t="shared" si="95"/>
        <v/>
      </c>
      <c r="E718" s="234"/>
      <c r="F718" s="234"/>
      <c r="G718" s="242"/>
      <c r="H718" s="257" t="str">
        <f t="shared" si="96"/>
        <v/>
      </c>
      <c r="I718" s="234"/>
      <c r="J718" s="234"/>
      <c r="K718" s="234"/>
      <c r="L718" s="234"/>
      <c r="M718" s="308">
        <f t="shared" si="97"/>
        <v>0</v>
      </c>
      <c r="N718" s="234"/>
      <c r="O718" s="234"/>
      <c r="P718" s="234"/>
      <c r="Q718" s="234"/>
      <c r="R718" s="234"/>
      <c r="S718" s="234"/>
      <c r="T718" s="234"/>
      <c r="U718" s="234"/>
      <c r="V718" s="234"/>
      <c r="W718" s="234"/>
      <c r="X718" s="234"/>
      <c r="Y718" s="234"/>
      <c r="Z718" s="234"/>
      <c r="AA718" s="234"/>
      <c r="AB718" s="234"/>
      <c r="AC718" s="234"/>
      <c r="AD718" s="234"/>
      <c r="AE718" s="234"/>
      <c r="AF718" s="234"/>
      <c r="AG718" s="234"/>
      <c r="AH718" s="234"/>
      <c r="AI718" s="234"/>
      <c r="AJ718" s="234"/>
      <c r="AK718" s="234"/>
      <c r="AL718" s="258" t="str">
        <f t="shared" si="99"/>
        <v>нет</v>
      </c>
      <c r="AM718" s="258" t="str">
        <f t="shared" si="101"/>
        <v>нет</v>
      </c>
      <c r="AN718" s="258">
        <f t="shared" si="98"/>
        <v>0</v>
      </c>
      <c r="AO718" s="258" t="e">
        <f t="shared" si="100"/>
        <v>#VALUE!</v>
      </c>
    </row>
    <row r="719" spans="1:41">
      <c r="A719" s="261" t="e">
        <f t="shared" si="102"/>
        <v>#VALUE!</v>
      </c>
      <c r="B719" s="241">
        <v>716</v>
      </c>
      <c r="C719" s="242"/>
      <c r="D719" s="256" t="str">
        <f t="shared" si="95"/>
        <v/>
      </c>
      <c r="E719" s="234"/>
      <c r="F719" s="234"/>
      <c r="G719" s="242"/>
      <c r="H719" s="257" t="str">
        <f t="shared" si="96"/>
        <v/>
      </c>
      <c r="I719" s="234"/>
      <c r="J719" s="234"/>
      <c r="K719" s="234"/>
      <c r="L719" s="234"/>
      <c r="M719" s="308">
        <f t="shared" si="97"/>
        <v>0</v>
      </c>
      <c r="N719" s="234"/>
      <c r="O719" s="234"/>
      <c r="P719" s="234"/>
      <c r="Q719" s="234"/>
      <c r="R719" s="234"/>
      <c r="S719" s="234"/>
      <c r="T719" s="234"/>
      <c r="U719" s="234"/>
      <c r="V719" s="234"/>
      <c r="W719" s="234"/>
      <c r="X719" s="234"/>
      <c r="Y719" s="234"/>
      <c r="Z719" s="234"/>
      <c r="AA719" s="234"/>
      <c r="AB719" s="234"/>
      <c r="AC719" s="234"/>
      <c r="AD719" s="234"/>
      <c r="AE719" s="234"/>
      <c r="AF719" s="234"/>
      <c r="AG719" s="234"/>
      <c r="AH719" s="234"/>
      <c r="AI719" s="234"/>
      <c r="AJ719" s="234"/>
      <c r="AK719" s="234"/>
      <c r="AL719" s="258" t="str">
        <f t="shared" si="99"/>
        <v>нет</v>
      </c>
      <c r="AM719" s="258" t="str">
        <f t="shared" si="101"/>
        <v>нет</v>
      </c>
      <c r="AN719" s="258">
        <f t="shared" si="98"/>
        <v>0</v>
      </c>
      <c r="AO719" s="258" t="e">
        <f t="shared" si="100"/>
        <v>#VALUE!</v>
      </c>
    </row>
    <row r="720" spans="1:41">
      <c r="A720" s="261" t="e">
        <f t="shared" si="102"/>
        <v>#VALUE!</v>
      </c>
      <c r="B720" s="241">
        <v>717</v>
      </c>
      <c r="C720" s="242"/>
      <c r="D720" s="256" t="str">
        <f t="shared" si="95"/>
        <v/>
      </c>
      <c r="E720" s="234"/>
      <c r="F720" s="234"/>
      <c r="G720" s="242"/>
      <c r="H720" s="257" t="str">
        <f t="shared" si="96"/>
        <v/>
      </c>
      <c r="I720" s="234"/>
      <c r="J720" s="234"/>
      <c r="K720" s="234"/>
      <c r="L720" s="234"/>
      <c r="M720" s="308">
        <f t="shared" si="97"/>
        <v>0</v>
      </c>
      <c r="N720" s="234"/>
      <c r="O720" s="234"/>
      <c r="P720" s="234"/>
      <c r="Q720" s="234"/>
      <c r="R720" s="234"/>
      <c r="S720" s="234"/>
      <c r="T720" s="234"/>
      <c r="U720" s="234"/>
      <c r="V720" s="234"/>
      <c r="W720" s="234"/>
      <c r="X720" s="234"/>
      <c r="Y720" s="234"/>
      <c r="Z720" s="234"/>
      <c r="AA720" s="234"/>
      <c r="AB720" s="234"/>
      <c r="AC720" s="234"/>
      <c r="AD720" s="234"/>
      <c r="AE720" s="234"/>
      <c r="AF720" s="234"/>
      <c r="AG720" s="234"/>
      <c r="AH720" s="234"/>
      <c r="AI720" s="234"/>
      <c r="AJ720" s="234"/>
      <c r="AK720" s="234"/>
      <c r="AL720" s="258" t="str">
        <f t="shared" si="99"/>
        <v>нет</v>
      </c>
      <c r="AM720" s="258" t="str">
        <f t="shared" si="101"/>
        <v>нет</v>
      </c>
      <c r="AN720" s="258">
        <f t="shared" si="98"/>
        <v>0</v>
      </c>
      <c r="AO720" s="258" t="e">
        <f t="shared" si="100"/>
        <v>#VALUE!</v>
      </c>
    </row>
    <row r="721" spans="1:41">
      <c r="A721" s="261" t="e">
        <f t="shared" si="102"/>
        <v>#VALUE!</v>
      </c>
      <c r="B721" s="241">
        <v>718</v>
      </c>
      <c r="C721" s="242"/>
      <c r="D721" s="256" t="str">
        <f t="shared" si="95"/>
        <v/>
      </c>
      <c r="E721" s="234"/>
      <c r="F721" s="234"/>
      <c r="G721" s="242"/>
      <c r="H721" s="257" t="str">
        <f t="shared" si="96"/>
        <v/>
      </c>
      <c r="I721" s="234"/>
      <c r="J721" s="234"/>
      <c r="K721" s="234"/>
      <c r="L721" s="234"/>
      <c r="M721" s="308">
        <f t="shared" si="97"/>
        <v>0</v>
      </c>
      <c r="N721" s="234"/>
      <c r="O721" s="234"/>
      <c r="P721" s="234"/>
      <c r="Q721" s="234"/>
      <c r="R721" s="234"/>
      <c r="S721" s="234"/>
      <c r="T721" s="234"/>
      <c r="U721" s="234"/>
      <c r="V721" s="234"/>
      <c r="W721" s="234"/>
      <c r="X721" s="234"/>
      <c r="Y721" s="234"/>
      <c r="Z721" s="234"/>
      <c r="AA721" s="234"/>
      <c r="AB721" s="234"/>
      <c r="AC721" s="234"/>
      <c r="AD721" s="234"/>
      <c r="AE721" s="234"/>
      <c r="AF721" s="234"/>
      <c r="AG721" s="234"/>
      <c r="AH721" s="234"/>
      <c r="AI721" s="234"/>
      <c r="AJ721" s="234"/>
      <c r="AK721" s="234"/>
      <c r="AL721" s="258" t="str">
        <f t="shared" si="99"/>
        <v>нет</v>
      </c>
      <c r="AM721" s="258" t="str">
        <f t="shared" si="101"/>
        <v>нет</v>
      </c>
      <c r="AN721" s="258">
        <f t="shared" si="98"/>
        <v>0</v>
      </c>
      <c r="AO721" s="258" t="e">
        <f t="shared" si="100"/>
        <v>#VALUE!</v>
      </c>
    </row>
    <row r="722" spans="1:41">
      <c r="A722" s="261" t="e">
        <f t="shared" si="102"/>
        <v>#VALUE!</v>
      </c>
      <c r="B722" s="241">
        <v>719</v>
      </c>
      <c r="C722" s="242"/>
      <c r="D722" s="256" t="str">
        <f t="shared" si="95"/>
        <v/>
      </c>
      <c r="E722" s="234"/>
      <c r="F722" s="234"/>
      <c r="G722" s="242"/>
      <c r="H722" s="257" t="str">
        <f t="shared" si="96"/>
        <v/>
      </c>
      <c r="I722" s="234"/>
      <c r="J722" s="234"/>
      <c r="K722" s="234"/>
      <c r="L722" s="234"/>
      <c r="M722" s="308">
        <f t="shared" si="97"/>
        <v>0</v>
      </c>
      <c r="N722" s="234"/>
      <c r="O722" s="234"/>
      <c r="P722" s="234"/>
      <c r="Q722" s="234"/>
      <c r="R722" s="234"/>
      <c r="S722" s="234"/>
      <c r="T722" s="234"/>
      <c r="U722" s="234"/>
      <c r="V722" s="234"/>
      <c r="W722" s="234"/>
      <c r="X722" s="234"/>
      <c r="Y722" s="234"/>
      <c r="Z722" s="234"/>
      <c r="AA722" s="234"/>
      <c r="AB722" s="234"/>
      <c r="AC722" s="234"/>
      <c r="AD722" s="234"/>
      <c r="AE722" s="234"/>
      <c r="AF722" s="234"/>
      <c r="AG722" s="234"/>
      <c r="AH722" s="234"/>
      <c r="AI722" s="234"/>
      <c r="AJ722" s="234"/>
      <c r="AK722" s="234"/>
      <c r="AL722" s="258" t="str">
        <f t="shared" si="99"/>
        <v>нет</v>
      </c>
      <c r="AM722" s="258" t="str">
        <f t="shared" si="101"/>
        <v>нет</v>
      </c>
      <c r="AN722" s="258">
        <f t="shared" si="98"/>
        <v>0</v>
      </c>
      <c r="AO722" s="258" t="e">
        <f t="shared" si="100"/>
        <v>#VALUE!</v>
      </c>
    </row>
    <row r="723" spans="1:41">
      <c r="A723" s="261" t="e">
        <f t="shared" si="102"/>
        <v>#VALUE!</v>
      </c>
      <c r="B723" s="241">
        <v>720</v>
      </c>
      <c r="C723" s="242"/>
      <c r="D723" s="256" t="str">
        <f t="shared" si="95"/>
        <v/>
      </c>
      <c r="E723" s="234"/>
      <c r="F723" s="234"/>
      <c r="G723" s="242"/>
      <c r="H723" s="257" t="str">
        <f t="shared" si="96"/>
        <v/>
      </c>
      <c r="I723" s="234"/>
      <c r="J723" s="234"/>
      <c r="K723" s="234"/>
      <c r="L723" s="234"/>
      <c r="M723" s="308">
        <f t="shared" si="97"/>
        <v>0</v>
      </c>
      <c r="N723" s="234"/>
      <c r="O723" s="234"/>
      <c r="P723" s="234"/>
      <c r="Q723" s="234"/>
      <c r="R723" s="234"/>
      <c r="S723" s="234"/>
      <c r="T723" s="234"/>
      <c r="U723" s="234"/>
      <c r="V723" s="234"/>
      <c r="W723" s="234"/>
      <c r="X723" s="234"/>
      <c r="Y723" s="234"/>
      <c r="Z723" s="234"/>
      <c r="AA723" s="234"/>
      <c r="AB723" s="234"/>
      <c r="AC723" s="234"/>
      <c r="AD723" s="234"/>
      <c r="AE723" s="234"/>
      <c r="AF723" s="234"/>
      <c r="AG723" s="234"/>
      <c r="AH723" s="234"/>
      <c r="AI723" s="234"/>
      <c r="AJ723" s="234"/>
      <c r="AK723" s="234"/>
      <c r="AL723" s="258" t="str">
        <f t="shared" si="99"/>
        <v>нет</v>
      </c>
      <c r="AM723" s="258" t="str">
        <f t="shared" si="101"/>
        <v>нет</v>
      </c>
      <c r="AN723" s="258">
        <f t="shared" si="98"/>
        <v>0</v>
      </c>
      <c r="AO723" s="258" t="e">
        <f t="shared" si="100"/>
        <v>#VALUE!</v>
      </c>
    </row>
    <row r="724" spans="1:41">
      <c r="A724" s="261" t="e">
        <f t="shared" si="102"/>
        <v>#VALUE!</v>
      </c>
      <c r="B724" s="241">
        <v>721</v>
      </c>
      <c r="C724" s="242"/>
      <c r="D724" s="256" t="str">
        <f t="shared" si="95"/>
        <v/>
      </c>
      <c r="E724" s="234"/>
      <c r="F724" s="234"/>
      <c r="G724" s="242"/>
      <c r="H724" s="257" t="str">
        <f t="shared" si="96"/>
        <v/>
      </c>
      <c r="I724" s="234"/>
      <c r="J724" s="234"/>
      <c r="K724" s="234"/>
      <c r="L724" s="234"/>
      <c r="M724" s="308">
        <f t="shared" si="97"/>
        <v>0</v>
      </c>
      <c r="N724" s="234"/>
      <c r="O724" s="234"/>
      <c r="P724" s="234"/>
      <c r="Q724" s="234"/>
      <c r="R724" s="234"/>
      <c r="S724" s="234"/>
      <c r="T724" s="234"/>
      <c r="U724" s="234"/>
      <c r="V724" s="234"/>
      <c r="W724" s="234"/>
      <c r="X724" s="234"/>
      <c r="Y724" s="234"/>
      <c r="Z724" s="234"/>
      <c r="AA724" s="234"/>
      <c r="AB724" s="234"/>
      <c r="AC724" s="234"/>
      <c r="AD724" s="234"/>
      <c r="AE724" s="234"/>
      <c r="AF724" s="234"/>
      <c r="AG724" s="234"/>
      <c r="AH724" s="234"/>
      <c r="AI724" s="234"/>
      <c r="AJ724" s="234"/>
      <c r="AK724" s="234"/>
      <c r="AL724" s="258" t="str">
        <f t="shared" si="99"/>
        <v>нет</v>
      </c>
      <c r="AM724" s="258" t="str">
        <f t="shared" si="101"/>
        <v>нет</v>
      </c>
      <c r="AN724" s="258">
        <f t="shared" si="98"/>
        <v>0</v>
      </c>
      <c r="AO724" s="258" t="e">
        <f t="shared" si="100"/>
        <v>#VALUE!</v>
      </c>
    </row>
    <row r="725" spans="1:41">
      <c r="A725" s="261" t="e">
        <f t="shared" si="102"/>
        <v>#VALUE!</v>
      </c>
      <c r="B725" s="241">
        <v>722</v>
      </c>
      <c r="C725" s="242"/>
      <c r="D725" s="256" t="str">
        <f t="shared" si="95"/>
        <v/>
      </c>
      <c r="E725" s="234"/>
      <c r="F725" s="234"/>
      <c r="G725" s="242"/>
      <c r="H725" s="257" t="str">
        <f t="shared" si="96"/>
        <v/>
      </c>
      <c r="I725" s="234"/>
      <c r="J725" s="234"/>
      <c r="K725" s="234"/>
      <c r="L725" s="234"/>
      <c r="M725" s="308">
        <f t="shared" si="97"/>
        <v>0</v>
      </c>
      <c r="N725" s="234"/>
      <c r="O725" s="234"/>
      <c r="P725" s="234"/>
      <c r="Q725" s="234"/>
      <c r="R725" s="234"/>
      <c r="S725" s="234"/>
      <c r="T725" s="234"/>
      <c r="U725" s="234"/>
      <c r="V725" s="234"/>
      <c r="W725" s="234"/>
      <c r="X725" s="234"/>
      <c r="Y725" s="234"/>
      <c r="Z725" s="234"/>
      <c r="AA725" s="234"/>
      <c r="AB725" s="234"/>
      <c r="AC725" s="234"/>
      <c r="AD725" s="234"/>
      <c r="AE725" s="234"/>
      <c r="AF725" s="234"/>
      <c r="AG725" s="234"/>
      <c r="AH725" s="234"/>
      <c r="AI725" s="234"/>
      <c r="AJ725" s="234"/>
      <c r="AK725" s="234"/>
      <c r="AL725" s="258" t="str">
        <f t="shared" si="99"/>
        <v>нет</v>
      </c>
      <c r="AM725" s="258" t="str">
        <f t="shared" si="101"/>
        <v>нет</v>
      </c>
      <c r="AN725" s="258">
        <f t="shared" si="98"/>
        <v>0</v>
      </c>
      <c r="AO725" s="258" t="e">
        <f t="shared" si="100"/>
        <v>#VALUE!</v>
      </c>
    </row>
    <row r="726" spans="1:41">
      <c r="A726" s="261" t="e">
        <f t="shared" si="102"/>
        <v>#VALUE!</v>
      </c>
      <c r="B726" s="241">
        <v>723</v>
      </c>
      <c r="C726" s="242"/>
      <c r="D726" s="256" t="str">
        <f t="shared" si="95"/>
        <v/>
      </c>
      <c r="E726" s="234"/>
      <c r="F726" s="234"/>
      <c r="G726" s="242"/>
      <c r="H726" s="257" t="str">
        <f t="shared" si="96"/>
        <v/>
      </c>
      <c r="I726" s="234"/>
      <c r="J726" s="234"/>
      <c r="K726" s="234"/>
      <c r="L726" s="234"/>
      <c r="M726" s="308">
        <f t="shared" si="97"/>
        <v>0</v>
      </c>
      <c r="N726" s="234"/>
      <c r="O726" s="234"/>
      <c r="P726" s="234"/>
      <c r="Q726" s="234"/>
      <c r="R726" s="234"/>
      <c r="S726" s="234"/>
      <c r="T726" s="234"/>
      <c r="U726" s="234"/>
      <c r="V726" s="234"/>
      <c r="W726" s="234"/>
      <c r="X726" s="234"/>
      <c r="Y726" s="234"/>
      <c r="Z726" s="234"/>
      <c r="AA726" s="234"/>
      <c r="AB726" s="234"/>
      <c r="AC726" s="234"/>
      <c r="AD726" s="234"/>
      <c r="AE726" s="234"/>
      <c r="AF726" s="234"/>
      <c r="AG726" s="234"/>
      <c r="AH726" s="234"/>
      <c r="AI726" s="234"/>
      <c r="AJ726" s="234"/>
      <c r="AK726" s="234"/>
      <c r="AL726" s="258" t="str">
        <f t="shared" si="99"/>
        <v>нет</v>
      </c>
      <c r="AM726" s="258" t="str">
        <f t="shared" si="101"/>
        <v>нет</v>
      </c>
      <c r="AN726" s="258">
        <f t="shared" si="98"/>
        <v>0</v>
      </c>
      <c r="AO726" s="258" t="e">
        <f t="shared" si="100"/>
        <v>#VALUE!</v>
      </c>
    </row>
    <row r="727" spans="1:41">
      <c r="A727" s="261" t="e">
        <f t="shared" si="102"/>
        <v>#VALUE!</v>
      </c>
      <c r="B727" s="241">
        <v>724</v>
      </c>
      <c r="C727" s="242"/>
      <c r="D727" s="256" t="str">
        <f t="shared" si="95"/>
        <v/>
      </c>
      <c r="E727" s="234"/>
      <c r="F727" s="234"/>
      <c r="G727" s="242"/>
      <c r="H727" s="257" t="str">
        <f t="shared" si="96"/>
        <v/>
      </c>
      <c r="I727" s="234"/>
      <c r="J727" s="234"/>
      <c r="K727" s="234"/>
      <c r="L727" s="234"/>
      <c r="M727" s="308">
        <f t="shared" si="97"/>
        <v>0</v>
      </c>
      <c r="N727" s="234"/>
      <c r="O727" s="234"/>
      <c r="P727" s="234"/>
      <c r="Q727" s="234"/>
      <c r="R727" s="234"/>
      <c r="S727" s="234"/>
      <c r="T727" s="234"/>
      <c r="U727" s="234"/>
      <c r="V727" s="234"/>
      <c r="W727" s="234"/>
      <c r="X727" s="234"/>
      <c r="Y727" s="234"/>
      <c r="Z727" s="234"/>
      <c r="AA727" s="234"/>
      <c r="AB727" s="234"/>
      <c r="AC727" s="234"/>
      <c r="AD727" s="234"/>
      <c r="AE727" s="234"/>
      <c r="AF727" s="234"/>
      <c r="AG727" s="234"/>
      <c r="AH727" s="234"/>
      <c r="AI727" s="234"/>
      <c r="AJ727" s="234"/>
      <c r="AK727" s="234"/>
      <c r="AL727" s="258" t="str">
        <f t="shared" si="99"/>
        <v>нет</v>
      </c>
      <c r="AM727" s="258" t="str">
        <f t="shared" si="101"/>
        <v>нет</v>
      </c>
      <c r="AN727" s="258">
        <f t="shared" si="98"/>
        <v>0</v>
      </c>
      <c r="AO727" s="258" t="e">
        <f t="shared" si="100"/>
        <v>#VALUE!</v>
      </c>
    </row>
    <row r="728" spans="1:41">
      <c r="A728" s="261" t="e">
        <f t="shared" si="102"/>
        <v>#VALUE!</v>
      </c>
      <c r="B728" s="241">
        <v>725</v>
      </c>
      <c r="C728" s="242"/>
      <c r="D728" s="256" t="str">
        <f t="shared" si="95"/>
        <v/>
      </c>
      <c r="E728" s="234"/>
      <c r="F728" s="234"/>
      <c r="G728" s="242"/>
      <c r="H728" s="257" t="str">
        <f t="shared" si="96"/>
        <v/>
      </c>
      <c r="I728" s="234"/>
      <c r="J728" s="234"/>
      <c r="K728" s="234"/>
      <c r="L728" s="234"/>
      <c r="M728" s="308">
        <f t="shared" si="97"/>
        <v>0</v>
      </c>
      <c r="N728" s="234"/>
      <c r="O728" s="234"/>
      <c r="P728" s="234"/>
      <c r="Q728" s="234"/>
      <c r="R728" s="234"/>
      <c r="S728" s="234"/>
      <c r="T728" s="234"/>
      <c r="U728" s="234"/>
      <c r="V728" s="234"/>
      <c r="W728" s="234"/>
      <c r="X728" s="234"/>
      <c r="Y728" s="234"/>
      <c r="Z728" s="234"/>
      <c r="AA728" s="234"/>
      <c r="AB728" s="234"/>
      <c r="AC728" s="234"/>
      <c r="AD728" s="234"/>
      <c r="AE728" s="234"/>
      <c r="AF728" s="234"/>
      <c r="AG728" s="234"/>
      <c r="AH728" s="234"/>
      <c r="AI728" s="234"/>
      <c r="AJ728" s="234"/>
      <c r="AK728" s="234"/>
      <c r="AL728" s="258" t="str">
        <f t="shared" si="99"/>
        <v>нет</v>
      </c>
      <c r="AM728" s="258" t="str">
        <f t="shared" si="101"/>
        <v>нет</v>
      </c>
      <c r="AN728" s="258">
        <f t="shared" si="98"/>
        <v>0</v>
      </c>
      <c r="AO728" s="258" t="e">
        <f t="shared" si="100"/>
        <v>#VALUE!</v>
      </c>
    </row>
    <row r="729" spans="1:41">
      <c r="A729" s="261" t="e">
        <f t="shared" si="102"/>
        <v>#VALUE!</v>
      </c>
      <c r="B729" s="241">
        <v>726</v>
      </c>
      <c r="C729" s="242"/>
      <c r="D729" s="256" t="str">
        <f t="shared" si="95"/>
        <v/>
      </c>
      <c r="E729" s="234"/>
      <c r="F729" s="234"/>
      <c r="G729" s="242"/>
      <c r="H729" s="257" t="str">
        <f t="shared" si="96"/>
        <v/>
      </c>
      <c r="I729" s="234"/>
      <c r="J729" s="234"/>
      <c r="K729" s="234"/>
      <c r="L729" s="234"/>
      <c r="M729" s="308">
        <f t="shared" si="97"/>
        <v>0</v>
      </c>
      <c r="N729" s="234"/>
      <c r="O729" s="234"/>
      <c r="P729" s="234"/>
      <c r="Q729" s="234"/>
      <c r="R729" s="234"/>
      <c r="S729" s="234"/>
      <c r="T729" s="234"/>
      <c r="U729" s="234"/>
      <c r="V729" s="234"/>
      <c r="W729" s="234"/>
      <c r="X729" s="234"/>
      <c r="Y729" s="234"/>
      <c r="Z729" s="234"/>
      <c r="AA729" s="234"/>
      <c r="AB729" s="234"/>
      <c r="AC729" s="234"/>
      <c r="AD729" s="234"/>
      <c r="AE729" s="234"/>
      <c r="AF729" s="234"/>
      <c r="AG729" s="234"/>
      <c r="AH729" s="234"/>
      <c r="AI729" s="234"/>
      <c r="AJ729" s="234"/>
      <c r="AK729" s="234"/>
      <c r="AL729" s="258" t="str">
        <f t="shared" si="99"/>
        <v>нет</v>
      </c>
      <c r="AM729" s="258" t="str">
        <f t="shared" si="101"/>
        <v>нет</v>
      </c>
      <c r="AN729" s="258">
        <f t="shared" si="98"/>
        <v>0</v>
      </c>
      <c r="AO729" s="258" t="e">
        <f t="shared" si="100"/>
        <v>#VALUE!</v>
      </c>
    </row>
    <row r="730" spans="1:41">
      <c r="A730" s="261" t="e">
        <f t="shared" si="102"/>
        <v>#VALUE!</v>
      </c>
      <c r="B730" s="241">
        <v>727</v>
      </c>
      <c r="C730" s="242"/>
      <c r="D730" s="256" t="str">
        <f t="shared" si="95"/>
        <v/>
      </c>
      <c r="E730" s="234"/>
      <c r="F730" s="234"/>
      <c r="G730" s="242"/>
      <c r="H730" s="257" t="str">
        <f t="shared" si="96"/>
        <v/>
      </c>
      <c r="I730" s="234"/>
      <c r="J730" s="234"/>
      <c r="K730" s="234"/>
      <c r="L730" s="234"/>
      <c r="M730" s="308">
        <f t="shared" si="97"/>
        <v>0</v>
      </c>
      <c r="N730" s="234"/>
      <c r="O730" s="234"/>
      <c r="P730" s="234"/>
      <c r="Q730" s="234"/>
      <c r="R730" s="234"/>
      <c r="S730" s="234"/>
      <c r="T730" s="234"/>
      <c r="U730" s="234"/>
      <c r="V730" s="234"/>
      <c r="W730" s="234"/>
      <c r="X730" s="234"/>
      <c r="Y730" s="234"/>
      <c r="Z730" s="234"/>
      <c r="AA730" s="234"/>
      <c r="AB730" s="234"/>
      <c r="AC730" s="234"/>
      <c r="AD730" s="234"/>
      <c r="AE730" s="234"/>
      <c r="AF730" s="234"/>
      <c r="AG730" s="234"/>
      <c r="AH730" s="234"/>
      <c r="AI730" s="234"/>
      <c r="AJ730" s="234"/>
      <c r="AK730" s="234"/>
      <c r="AL730" s="258" t="str">
        <f t="shared" si="99"/>
        <v>нет</v>
      </c>
      <c r="AM730" s="258" t="str">
        <f t="shared" si="101"/>
        <v>нет</v>
      </c>
      <c r="AN730" s="258">
        <f t="shared" si="98"/>
        <v>0</v>
      </c>
      <c r="AO730" s="258" t="e">
        <f t="shared" si="100"/>
        <v>#VALUE!</v>
      </c>
    </row>
    <row r="731" spans="1:41">
      <c r="A731" s="261" t="e">
        <f t="shared" si="102"/>
        <v>#VALUE!</v>
      </c>
      <c r="B731" s="241">
        <v>728</v>
      </c>
      <c r="C731" s="242"/>
      <c r="D731" s="256" t="str">
        <f t="shared" si="95"/>
        <v/>
      </c>
      <c r="E731" s="234"/>
      <c r="F731" s="234"/>
      <c r="G731" s="242"/>
      <c r="H731" s="257" t="str">
        <f t="shared" si="96"/>
        <v/>
      </c>
      <c r="I731" s="234"/>
      <c r="J731" s="234"/>
      <c r="K731" s="234"/>
      <c r="L731" s="234"/>
      <c r="M731" s="308">
        <f t="shared" si="97"/>
        <v>0</v>
      </c>
      <c r="N731" s="234"/>
      <c r="O731" s="234"/>
      <c r="P731" s="234"/>
      <c r="Q731" s="234"/>
      <c r="R731" s="234"/>
      <c r="S731" s="234"/>
      <c r="T731" s="234"/>
      <c r="U731" s="234"/>
      <c r="V731" s="234"/>
      <c r="W731" s="234"/>
      <c r="X731" s="234"/>
      <c r="Y731" s="234"/>
      <c r="Z731" s="234"/>
      <c r="AA731" s="234"/>
      <c r="AB731" s="234"/>
      <c r="AC731" s="234"/>
      <c r="AD731" s="234"/>
      <c r="AE731" s="234"/>
      <c r="AF731" s="234"/>
      <c r="AG731" s="234"/>
      <c r="AH731" s="234"/>
      <c r="AI731" s="234"/>
      <c r="AJ731" s="234"/>
      <c r="AK731" s="234"/>
      <c r="AL731" s="258" t="str">
        <f t="shared" si="99"/>
        <v>нет</v>
      </c>
      <c r="AM731" s="258" t="str">
        <f t="shared" si="101"/>
        <v>нет</v>
      </c>
      <c r="AN731" s="258">
        <f t="shared" si="98"/>
        <v>0</v>
      </c>
      <c r="AO731" s="258" t="e">
        <f t="shared" si="100"/>
        <v>#VALUE!</v>
      </c>
    </row>
    <row r="732" spans="1:41">
      <c r="A732" s="261" t="e">
        <f t="shared" si="102"/>
        <v>#VALUE!</v>
      </c>
      <c r="B732" s="241">
        <v>729</v>
      </c>
      <c r="C732" s="242"/>
      <c r="D732" s="256" t="str">
        <f t="shared" si="95"/>
        <v/>
      </c>
      <c r="E732" s="234"/>
      <c r="F732" s="234"/>
      <c r="G732" s="242"/>
      <c r="H732" s="257" t="str">
        <f t="shared" si="96"/>
        <v/>
      </c>
      <c r="I732" s="234"/>
      <c r="J732" s="234"/>
      <c r="K732" s="234"/>
      <c r="L732" s="234"/>
      <c r="M732" s="308">
        <f t="shared" si="97"/>
        <v>0</v>
      </c>
      <c r="N732" s="234"/>
      <c r="O732" s="234"/>
      <c r="P732" s="234"/>
      <c r="Q732" s="234"/>
      <c r="R732" s="234"/>
      <c r="S732" s="234"/>
      <c r="T732" s="234"/>
      <c r="U732" s="234"/>
      <c r="V732" s="234"/>
      <c r="W732" s="234"/>
      <c r="X732" s="234"/>
      <c r="Y732" s="234"/>
      <c r="Z732" s="234"/>
      <c r="AA732" s="234"/>
      <c r="AB732" s="234"/>
      <c r="AC732" s="234"/>
      <c r="AD732" s="234"/>
      <c r="AE732" s="234"/>
      <c r="AF732" s="234"/>
      <c r="AG732" s="234"/>
      <c r="AH732" s="234"/>
      <c r="AI732" s="234"/>
      <c r="AJ732" s="234"/>
      <c r="AK732" s="234"/>
      <c r="AL732" s="258" t="str">
        <f t="shared" si="99"/>
        <v>нет</v>
      </c>
      <c r="AM732" s="258" t="str">
        <f t="shared" si="101"/>
        <v>нет</v>
      </c>
      <c r="AN732" s="258">
        <f t="shared" si="98"/>
        <v>0</v>
      </c>
      <c r="AO732" s="258" t="e">
        <f t="shared" si="100"/>
        <v>#VALUE!</v>
      </c>
    </row>
    <row r="733" spans="1:41">
      <c r="A733" s="261" t="e">
        <f t="shared" si="102"/>
        <v>#VALUE!</v>
      </c>
      <c r="B733" s="241">
        <v>730</v>
      </c>
      <c r="C733" s="242"/>
      <c r="D733" s="256" t="str">
        <f t="shared" si="95"/>
        <v/>
      </c>
      <c r="E733" s="234"/>
      <c r="F733" s="234"/>
      <c r="G733" s="242"/>
      <c r="H733" s="257" t="str">
        <f t="shared" si="96"/>
        <v/>
      </c>
      <c r="I733" s="234"/>
      <c r="J733" s="234"/>
      <c r="K733" s="234"/>
      <c r="L733" s="234"/>
      <c r="M733" s="308">
        <f t="shared" si="97"/>
        <v>0</v>
      </c>
      <c r="N733" s="234"/>
      <c r="O733" s="234"/>
      <c r="P733" s="234"/>
      <c r="Q733" s="234"/>
      <c r="R733" s="234"/>
      <c r="S733" s="234"/>
      <c r="T733" s="234"/>
      <c r="U733" s="234"/>
      <c r="V733" s="234"/>
      <c r="W733" s="234"/>
      <c r="X733" s="234"/>
      <c r="Y733" s="234"/>
      <c r="Z733" s="234"/>
      <c r="AA733" s="234"/>
      <c r="AB733" s="234"/>
      <c r="AC733" s="234"/>
      <c r="AD733" s="234"/>
      <c r="AE733" s="234"/>
      <c r="AF733" s="234"/>
      <c r="AG733" s="234"/>
      <c r="AH733" s="234"/>
      <c r="AI733" s="234"/>
      <c r="AJ733" s="234"/>
      <c r="AK733" s="234"/>
      <c r="AL733" s="258" t="str">
        <f t="shared" si="99"/>
        <v>нет</v>
      </c>
      <c r="AM733" s="258" t="str">
        <f t="shared" si="101"/>
        <v>нет</v>
      </c>
      <c r="AN733" s="258">
        <f t="shared" si="98"/>
        <v>0</v>
      </c>
      <c r="AO733" s="258" t="e">
        <f t="shared" si="100"/>
        <v>#VALUE!</v>
      </c>
    </row>
    <row r="734" spans="1:41">
      <c r="A734" s="261" t="e">
        <f t="shared" si="102"/>
        <v>#VALUE!</v>
      </c>
      <c r="B734" s="241">
        <v>731</v>
      </c>
      <c r="C734" s="242"/>
      <c r="D734" s="256" t="str">
        <f t="shared" si="95"/>
        <v/>
      </c>
      <c r="E734" s="234"/>
      <c r="F734" s="234"/>
      <c r="G734" s="242"/>
      <c r="H734" s="257" t="str">
        <f t="shared" si="96"/>
        <v/>
      </c>
      <c r="I734" s="234"/>
      <c r="J734" s="234"/>
      <c r="K734" s="234"/>
      <c r="L734" s="234"/>
      <c r="M734" s="308">
        <f t="shared" si="97"/>
        <v>0</v>
      </c>
      <c r="N734" s="234"/>
      <c r="O734" s="234"/>
      <c r="P734" s="234"/>
      <c r="Q734" s="234"/>
      <c r="R734" s="234"/>
      <c r="S734" s="234"/>
      <c r="T734" s="234"/>
      <c r="U734" s="234"/>
      <c r="V734" s="234"/>
      <c r="W734" s="234"/>
      <c r="X734" s="234"/>
      <c r="Y734" s="234"/>
      <c r="Z734" s="234"/>
      <c r="AA734" s="234"/>
      <c r="AB734" s="234"/>
      <c r="AC734" s="234"/>
      <c r="AD734" s="234"/>
      <c r="AE734" s="234"/>
      <c r="AF734" s="234"/>
      <c r="AG734" s="234"/>
      <c r="AH734" s="234"/>
      <c r="AI734" s="234"/>
      <c r="AJ734" s="234"/>
      <c r="AK734" s="234"/>
      <c r="AL734" s="258" t="str">
        <f t="shared" si="99"/>
        <v>нет</v>
      </c>
      <c r="AM734" s="258" t="str">
        <f t="shared" si="101"/>
        <v>нет</v>
      </c>
      <c r="AN734" s="258">
        <f t="shared" si="98"/>
        <v>0</v>
      </c>
      <c r="AO734" s="258" t="e">
        <f t="shared" si="100"/>
        <v>#VALUE!</v>
      </c>
    </row>
    <row r="735" spans="1:41">
      <c r="A735" s="261" t="e">
        <f t="shared" si="102"/>
        <v>#VALUE!</v>
      </c>
      <c r="B735" s="241">
        <v>732</v>
      </c>
      <c r="C735" s="242"/>
      <c r="D735" s="256" t="str">
        <f t="shared" si="95"/>
        <v/>
      </c>
      <c r="E735" s="234"/>
      <c r="F735" s="234"/>
      <c r="G735" s="242"/>
      <c r="H735" s="257" t="str">
        <f t="shared" si="96"/>
        <v/>
      </c>
      <c r="I735" s="234"/>
      <c r="J735" s="234"/>
      <c r="K735" s="234"/>
      <c r="L735" s="234"/>
      <c r="M735" s="308">
        <f t="shared" si="97"/>
        <v>0</v>
      </c>
      <c r="N735" s="234"/>
      <c r="O735" s="234"/>
      <c r="P735" s="234"/>
      <c r="Q735" s="234"/>
      <c r="R735" s="234"/>
      <c r="S735" s="234"/>
      <c r="T735" s="234"/>
      <c r="U735" s="234"/>
      <c r="V735" s="234"/>
      <c r="W735" s="234"/>
      <c r="X735" s="234"/>
      <c r="Y735" s="234"/>
      <c r="Z735" s="234"/>
      <c r="AA735" s="234"/>
      <c r="AB735" s="234"/>
      <c r="AC735" s="234"/>
      <c r="AD735" s="234"/>
      <c r="AE735" s="234"/>
      <c r="AF735" s="234"/>
      <c r="AG735" s="234"/>
      <c r="AH735" s="234"/>
      <c r="AI735" s="234"/>
      <c r="AJ735" s="234"/>
      <c r="AK735" s="234"/>
      <c r="AL735" s="258" t="str">
        <f t="shared" si="99"/>
        <v>нет</v>
      </c>
      <c r="AM735" s="258" t="str">
        <f t="shared" si="101"/>
        <v>нет</v>
      </c>
      <c r="AN735" s="258">
        <f t="shared" si="98"/>
        <v>0</v>
      </c>
      <c r="AO735" s="258" t="e">
        <f t="shared" si="100"/>
        <v>#VALUE!</v>
      </c>
    </row>
    <row r="736" spans="1:41">
      <c r="A736" s="261" t="e">
        <f t="shared" si="102"/>
        <v>#VALUE!</v>
      </c>
      <c r="B736" s="241">
        <v>733</v>
      </c>
      <c r="C736" s="242"/>
      <c r="D736" s="256" t="str">
        <f t="shared" si="95"/>
        <v/>
      </c>
      <c r="E736" s="234"/>
      <c r="F736" s="234"/>
      <c r="G736" s="242"/>
      <c r="H736" s="257" t="str">
        <f t="shared" si="96"/>
        <v/>
      </c>
      <c r="I736" s="234"/>
      <c r="J736" s="234"/>
      <c r="K736" s="234"/>
      <c r="L736" s="234"/>
      <c r="M736" s="308">
        <f t="shared" si="97"/>
        <v>0</v>
      </c>
      <c r="N736" s="234"/>
      <c r="O736" s="234"/>
      <c r="P736" s="234"/>
      <c r="Q736" s="234"/>
      <c r="R736" s="234"/>
      <c r="S736" s="234"/>
      <c r="T736" s="234"/>
      <c r="U736" s="234"/>
      <c r="V736" s="234"/>
      <c r="W736" s="234"/>
      <c r="X736" s="234"/>
      <c r="Y736" s="234"/>
      <c r="Z736" s="234"/>
      <c r="AA736" s="234"/>
      <c r="AB736" s="234"/>
      <c r="AC736" s="234"/>
      <c r="AD736" s="234"/>
      <c r="AE736" s="234"/>
      <c r="AF736" s="234"/>
      <c r="AG736" s="234"/>
      <c r="AH736" s="234"/>
      <c r="AI736" s="234"/>
      <c r="AJ736" s="234"/>
      <c r="AK736" s="234"/>
      <c r="AL736" s="258" t="str">
        <f t="shared" si="99"/>
        <v>нет</v>
      </c>
      <c r="AM736" s="258" t="str">
        <f t="shared" si="101"/>
        <v>нет</v>
      </c>
      <c r="AN736" s="258">
        <f t="shared" si="98"/>
        <v>0</v>
      </c>
      <c r="AO736" s="258" t="e">
        <f t="shared" si="100"/>
        <v>#VALUE!</v>
      </c>
    </row>
    <row r="737" spans="1:41">
      <c r="A737" s="261" t="e">
        <f t="shared" si="102"/>
        <v>#VALUE!</v>
      </c>
      <c r="B737" s="241">
        <v>734</v>
      </c>
      <c r="C737" s="242"/>
      <c r="D737" s="256" t="str">
        <f t="shared" si="95"/>
        <v/>
      </c>
      <c r="E737" s="234"/>
      <c r="F737" s="234"/>
      <c r="G737" s="242"/>
      <c r="H737" s="257" t="str">
        <f t="shared" si="96"/>
        <v/>
      </c>
      <c r="I737" s="234"/>
      <c r="J737" s="234"/>
      <c r="K737" s="234"/>
      <c r="L737" s="234"/>
      <c r="M737" s="308">
        <f t="shared" si="97"/>
        <v>0</v>
      </c>
      <c r="N737" s="234"/>
      <c r="O737" s="234"/>
      <c r="P737" s="234"/>
      <c r="Q737" s="234"/>
      <c r="R737" s="234"/>
      <c r="S737" s="234"/>
      <c r="T737" s="234"/>
      <c r="U737" s="234"/>
      <c r="V737" s="234"/>
      <c r="W737" s="234"/>
      <c r="X737" s="234"/>
      <c r="Y737" s="234"/>
      <c r="Z737" s="234"/>
      <c r="AA737" s="234"/>
      <c r="AB737" s="234"/>
      <c r="AC737" s="234"/>
      <c r="AD737" s="234"/>
      <c r="AE737" s="234"/>
      <c r="AF737" s="234"/>
      <c r="AG737" s="234"/>
      <c r="AH737" s="234"/>
      <c r="AI737" s="234"/>
      <c r="AJ737" s="234"/>
      <c r="AK737" s="234"/>
      <c r="AL737" s="258" t="str">
        <f t="shared" si="99"/>
        <v>нет</v>
      </c>
      <c r="AM737" s="258" t="str">
        <f t="shared" si="101"/>
        <v>нет</v>
      </c>
      <c r="AN737" s="258">
        <f t="shared" si="98"/>
        <v>0</v>
      </c>
      <c r="AO737" s="258" t="e">
        <f t="shared" si="100"/>
        <v>#VALUE!</v>
      </c>
    </row>
    <row r="738" spans="1:41">
      <c r="A738" s="261" t="e">
        <f t="shared" si="102"/>
        <v>#VALUE!</v>
      </c>
      <c r="B738" s="241">
        <v>735</v>
      </c>
      <c r="C738" s="242"/>
      <c r="D738" s="256" t="str">
        <f t="shared" si="95"/>
        <v/>
      </c>
      <c r="E738" s="234"/>
      <c r="F738" s="234"/>
      <c r="G738" s="242"/>
      <c r="H738" s="257" t="str">
        <f t="shared" si="96"/>
        <v/>
      </c>
      <c r="I738" s="234"/>
      <c r="J738" s="234"/>
      <c r="K738" s="234"/>
      <c r="L738" s="234"/>
      <c r="M738" s="308">
        <f t="shared" si="97"/>
        <v>0</v>
      </c>
      <c r="N738" s="234"/>
      <c r="O738" s="234"/>
      <c r="P738" s="234"/>
      <c r="Q738" s="234"/>
      <c r="R738" s="234"/>
      <c r="S738" s="234"/>
      <c r="T738" s="234"/>
      <c r="U738" s="234"/>
      <c r="V738" s="234"/>
      <c r="W738" s="234"/>
      <c r="X738" s="234"/>
      <c r="Y738" s="234"/>
      <c r="Z738" s="234"/>
      <c r="AA738" s="234"/>
      <c r="AB738" s="234"/>
      <c r="AC738" s="234"/>
      <c r="AD738" s="234"/>
      <c r="AE738" s="234"/>
      <c r="AF738" s="234"/>
      <c r="AG738" s="234"/>
      <c r="AH738" s="234"/>
      <c r="AI738" s="234"/>
      <c r="AJ738" s="234"/>
      <c r="AK738" s="234"/>
      <c r="AL738" s="258" t="str">
        <f t="shared" si="99"/>
        <v>нет</v>
      </c>
      <c r="AM738" s="258" t="str">
        <f t="shared" si="101"/>
        <v>нет</v>
      </c>
      <c r="AN738" s="258">
        <f t="shared" si="98"/>
        <v>0</v>
      </c>
      <c r="AO738" s="258" t="e">
        <f t="shared" si="100"/>
        <v>#VALUE!</v>
      </c>
    </row>
    <row r="739" spans="1:41">
      <c r="A739" s="261" t="e">
        <f t="shared" si="102"/>
        <v>#VALUE!</v>
      </c>
      <c r="B739" s="241">
        <v>736</v>
      </c>
      <c r="C739" s="242"/>
      <c r="D739" s="256" t="str">
        <f t="shared" si="95"/>
        <v/>
      </c>
      <c r="E739" s="234"/>
      <c r="F739" s="234"/>
      <c r="G739" s="242"/>
      <c r="H739" s="257" t="str">
        <f t="shared" si="96"/>
        <v/>
      </c>
      <c r="I739" s="234"/>
      <c r="J739" s="234"/>
      <c r="K739" s="234"/>
      <c r="L739" s="234"/>
      <c r="M739" s="308">
        <f t="shared" si="97"/>
        <v>0</v>
      </c>
      <c r="N739" s="234"/>
      <c r="O739" s="234"/>
      <c r="P739" s="234"/>
      <c r="Q739" s="234"/>
      <c r="R739" s="234"/>
      <c r="S739" s="234"/>
      <c r="T739" s="234"/>
      <c r="U739" s="234"/>
      <c r="V739" s="234"/>
      <c r="W739" s="234"/>
      <c r="X739" s="234"/>
      <c r="Y739" s="234"/>
      <c r="Z739" s="234"/>
      <c r="AA739" s="234"/>
      <c r="AB739" s="234"/>
      <c r="AC739" s="234"/>
      <c r="AD739" s="234"/>
      <c r="AE739" s="234"/>
      <c r="AF739" s="234"/>
      <c r="AG739" s="234"/>
      <c r="AH739" s="234"/>
      <c r="AI739" s="234"/>
      <c r="AJ739" s="234"/>
      <c r="AK739" s="234"/>
      <c r="AL739" s="258" t="str">
        <f t="shared" si="99"/>
        <v>нет</v>
      </c>
      <c r="AM739" s="258" t="str">
        <f t="shared" si="101"/>
        <v>нет</v>
      </c>
      <c r="AN739" s="258">
        <f t="shared" si="98"/>
        <v>0</v>
      </c>
      <c r="AO739" s="258" t="e">
        <f t="shared" si="100"/>
        <v>#VALUE!</v>
      </c>
    </row>
    <row r="740" spans="1:41">
      <c r="A740" s="261" t="e">
        <f t="shared" si="102"/>
        <v>#VALUE!</v>
      </c>
      <c r="B740" s="241">
        <v>737</v>
      </c>
      <c r="C740" s="242"/>
      <c r="D740" s="256" t="str">
        <f t="shared" si="95"/>
        <v/>
      </c>
      <c r="E740" s="234"/>
      <c r="F740" s="234"/>
      <c r="G740" s="242"/>
      <c r="H740" s="257" t="str">
        <f t="shared" si="96"/>
        <v/>
      </c>
      <c r="I740" s="234"/>
      <c r="J740" s="234"/>
      <c r="K740" s="234"/>
      <c r="L740" s="234"/>
      <c r="M740" s="308">
        <f t="shared" si="97"/>
        <v>0</v>
      </c>
      <c r="N740" s="234"/>
      <c r="O740" s="234"/>
      <c r="P740" s="234"/>
      <c r="Q740" s="234"/>
      <c r="R740" s="234"/>
      <c r="S740" s="234"/>
      <c r="T740" s="234"/>
      <c r="U740" s="234"/>
      <c r="V740" s="234"/>
      <c r="W740" s="234"/>
      <c r="X740" s="234"/>
      <c r="Y740" s="234"/>
      <c r="Z740" s="234"/>
      <c r="AA740" s="234"/>
      <c r="AB740" s="234"/>
      <c r="AC740" s="234"/>
      <c r="AD740" s="234"/>
      <c r="AE740" s="234"/>
      <c r="AF740" s="234"/>
      <c r="AG740" s="234"/>
      <c r="AH740" s="234"/>
      <c r="AI740" s="234"/>
      <c r="AJ740" s="234"/>
      <c r="AK740" s="234"/>
      <c r="AL740" s="258" t="str">
        <f t="shared" si="99"/>
        <v>нет</v>
      </c>
      <c r="AM740" s="258" t="str">
        <f t="shared" si="101"/>
        <v>нет</v>
      </c>
      <c r="AN740" s="258">
        <f t="shared" si="98"/>
        <v>0</v>
      </c>
      <c r="AO740" s="258" t="e">
        <f t="shared" si="100"/>
        <v>#VALUE!</v>
      </c>
    </row>
    <row r="741" spans="1:41">
      <c r="A741" s="261" t="e">
        <f t="shared" si="102"/>
        <v>#VALUE!</v>
      </c>
      <c r="B741" s="241">
        <v>738</v>
      </c>
      <c r="C741" s="242"/>
      <c r="D741" s="256" t="str">
        <f t="shared" si="95"/>
        <v/>
      </c>
      <c r="E741" s="234"/>
      <c r="F741" s="234"/>
      <c r="G741" s="242"/>
      <c r="H741" s="257" t="str">
        <f t="shared" si="96"/>
        <v/>
      </c>
      <c r="I741" s="234"/>
      <c r="J741" s="234"/>
      <c r="K741" s="234"/>
      <c r="L741" s="234"/>
      <c r="M741" s="308">
        <f t="shared" si="97"/>
        <v>0</v>
      </c>
      <c r="N741" s="234"/>
      <c r="O741" s="234"/>
      <c r="P741" s="234"/>
      <c r="Q741" s="234"/>
      <c r="R741" s="234"/>
      <c r="S741" s="234"/>
      <c r="T741" s="234"/>
      <c r="U741" s="234"/>
      <c r="V741" s="234"/>
      <c r="W741" s="234"/>
      <c r="X741" s="234"/>
      <c r="Y741" s="234"/>
      <c r="Z741" s="234"/>
      <c r="AA741" s="234"/>
      <c r="AB741" s="234"/>
      <c r="AC741" s="234"/>
      <c r="AD741" s="234"/>
      <c r="AE741" s="234"/>
      <c r="AF741" s="234"/>
      <c r="AG741" s="234"/>
      <c r="AH741" s="234"/>
      <c r="AI741" s="234"/>
      <c r="AJ741" s="234"/>
      <c r="AK741" s="234"/>
      <c r="AL741" s="258" t="str">
        <f t="shared" si="99"/>
        <v>нет</v>
      </c>
      <c r="AM741" s="258" t="str">
        <f t="shared" si="101"/>
        <v>нет</v>
      </c>
      <c r="AN741" s="258">
        <f t="shared" si="98"/>
        <v>0</v>
      </c>
      <c r="AO741" s="258" t="e">
        <f t="shared" si="100"/>
        <v>#VALUE!</v>
      </c>
    </row>
    <row r="742" spans="1:41">
      <c r="A742" s="261" t="e">
        <f t="shared" si="102"/>
        <v>#VALUE!</v>
      </c>
      <c r="B742" s="241">
        <v>739</v>
      </c>
      <c r="C742" s="242"/>
      <c r="D742" s="256" t="str">
        <f t="shared" si="95"/>
        <v/>
      </c>
      <c r="E742" s="234"/>
      <c r="F742" s="234"/>
      <c r="G742" s="242"/>
      <c r="H742" s="257" t="str">
        <f t="shared" si="96"/>
        <v/>
      </c>
      <c r="I742" s="234"/>
      <c r="J742" s="234"/>
      <c r="K742" s="234"/>
      <c r="L742" s="234"/>
      <c r="M742" s="308">
        <f t="shared" si="97"/>
        <v>0</v>
      </c>
      <c r="N742" s="234"/>
      <c r="O742" s="234"/>
      <c r="P742" s="234"/>
      <c r="Q742" s="234"/>
      <c r="R742" s="234"/>
      <c r="S742" s="234"/>
      <c r="T742" s="234"/>
      <c r="U742" s="234"/>
      <c r="V742" s="234"/>
      <c r="W742" s="234"/>
      <c r="X742" s="234"/>
      <c r="Y742" s="234"/>
      <c r="Z742" s="234"/>
      <c r="AA742" s="234"/>
      <c r="AB742" s="234"/>
      <c r="AC742" s="234"/>
      <c r="AD742" s="234"/>
      <c r="AE742" s="234"/>
      <c r="AF742" s="234"/>
      <c r="AG742" s="234"/>
      <c r="AH742" s="234"/>
      <c r="AI742" s="234"/>
      <c r="AJ742" s="234"/>
      <c r="AK742" s="234"/>
      <c r="AL742" s="258" t="str">
        <f t="shared" si="99"/>
        <v>нет</v>
      </c>
      <c r="AM742" s="258" t="str">
        <f t="shared" si="101"/>
        <v>нет</v>
      </c>
      <c r="AN742" s="258">
        <f t="shared" si="98"/>
        <v>0</v>
      </c>
      <c r="AO742" s="258" t="e">
        <f t="shared" si="100"/>
        <v>#VALUE!</v>
      </c>
    </row>
    <row r="743" spans="1:41">
      <c r="A743" s="261" t="e">
        <f t="shared" si="102"/>
        <v>#VALUE!</v>
      </c>
      <c r="B743" s="241">
        <v>740</v>
      </c>
      <c r="C743" s="242"/>
      <c r="D743" s="256" t="str">
        <f t="shared" si="95"/>
        <v/>
      </c>
      <c r="E743" s="234"/>
      <c r="F743" s="234"/>
      <c r="G743" s="242"/>
      <c r="H743" s="257" t="str">
        <f t="shared" si="96"/>
        <v/>
      </c>
      <c r="I743" s="234"/>
      <c r="J743" s="234"/>
      <c r="K743" s="234"/>
      <c r="L743" s="234"/>
      <c r="M743" s="308">
        <f t="shared" si="97"/>
        <v>0</v>
      </c>
      <c r="N743" s="234"/>
      <c r="O743" s="234"/>
      <c r="P743" s="234"/>
      <c r="Q743" s="234"/>
      <c r="R743" s="234"/>
      <c r="S743" s="234"/>
      <c r="T743" s="234"/>
      <c r="U743" s="234"/>
      <c r="V743" s="234"/>
      <c r="W743" s="234"/>
      <c r="X743" s="234"/>
      <c r="Y743" s="234"/>
      <c r="Z743" s="234"/>
      <c r="AA743" s="234"/>
      <c r="AB743" s="234"/>
      <c r="AC743" s="234"/>
      <c r="AD743" s="234"/>
      <c r="AE743" s="234"/>
      <c r="AF743" s="234"/>
      <c r="AG743" s="234"/>
      <c r="AH743" s="234"/>
      <c r="AI743" s="234"/>
      <c r="AJ743" s="234"/>
      <c r="AK743" s="234"/>
      <c r="AL743" s="258" t="str">
        <f t="shared" si="99"/>
        <v>нет</v>
      </c>
      <c r="AM743" s="258" t="str">
        <f t="shared" si="101"/>
        <v>нет</v>
      </c>
      <c r="AN743" s="258">
        <f t="shared" si="98"/>
        <v>0</v>
      </c>
      <c r="AO743" s="258" t="e">
        <f t="shared" si="100"/>
        <v>#VALUE!</v>
      </c>
    </row>
    <row r="744" spans="1:41">
      <c r="A744" s="261" t="e">
        <f t="shared" si="102"/>
        <v>#VALUE!</v>
      </c>
      <c r="B744" s="241">
        <v>741</v>
      </c>
      <c r="C744" s="242"/>
      <c r="D744" s="256" t="str">
        <f t="shared" si="95"/>
        <v/>
      </c>
      <c r="E744" s="234"/>
      <c r="F744" s="234"/>
      <c r="G744" s="242"/>
      <c r="H744" s="257" t="str">
        <f t="shared" si="96"/>
        <v/>
      </c>
      <c r="I744" s="234"/>
      <c r="J744" s="234"/>
      <c r="K744" s="234"/>
      <c r="L744" s="234"/>
      <c r="M744" s="308">
        <f t="shared" si="97"/>
        <v>0</v>
      </c>
      <c r="N744" s="234"/>
      <c r="O744" s="234"/>
      <c r="P744" s="234"/>
      <c r="Q744" s="234"/>
      <c r="R744" s="234"/>
      <c r="S744" s="234"/>
      <c r="T744" s="234"/>
      <c r="U744" s="234"/>
      <c r="V744" s="234"/>
      <c r="W744" s="234"/>
      <c r="X744" s="234"/>
      <c r="Y744" s="234"/>
      <c r="Z744" s="234"/>
      <c r="AA744" s="234"/>
      <c r="AB744" s="234"/>
      <c r="AC744" s="234"/>
      <c r="AD744" s="234"/>
      <c r="AE744" s="234"/>
      <c r="AF744" s="234"/>
      <c r="AG744" s="234"/>
      <c r="AH744" s="234"/>
      <c r="AI744" s="234"/>
      <c r="AJ744" s="234"/>
      <c r="AK744" s="234"/>
      <c r="AL744" s="258" t="str">
        <f t="shared" si="99"/>
        <v>нет</v>
      </c>
      <c r="AM744" s="258" t="str">
        <f t="shared" si="101"/>
        <v>нет</v>
      </c>
      <c r="AN744" s="258">
        <f t="shared" si="98"/>
        <v>0</v>
      </c>
      <c r="AO744" s="258" t="e">
        <f t="shared" si="100"/>
        <v>#VALUE!</v>
      </c>
    </row>
    <row r="745" spans="1:41">
      <c r="A745" s="261" t="e">
        <f t="shared" si="102"/>
        <v>#VALUE!</v>
      </c>
      <c r="B745" s="241">
        <v>742</v>
      </c>
      <c r="C745" s="242"/>
      <c r="D745" s="256" t="str">
        <f t="shared" si="95"/>
        <v/>
      </c>
      <c r="E745" s="234"/>
      <c r="F745" s="234"/>
      <c r="G745" s="242"/>
      <c r="H745" s="257" t="str">
        <f t="shared" si="96"/>
        <v/>
      </c>
      <c r="I745" s="234"/>
      <c r="J745" s="234"/>
      <c r="K745" s="234"/>
      <c r="L745" s="234"/>
      <c r="M745" s="308">
        <f t="shared" si="97"/>
        <v>0</v>
      </c>
      <c r="N745" s="234"/>
      <c r="O745" s="234"/>
      <c r="P745" s="234"/>
      <c r="Q745" s="234"/>
      <c r="R745" s="234"/>
      <c r="S745" s="234"/>
      <c r="T745" s="234"/>
      <c r="U745" s="234"/>
      <c r="V745" s="234"/>
      <c r="W745" s="234"/>
      <c r="X745" s="234"/>
      <c r="Y745" s="234"/>
      <c r="Z745" s="234"/>
      <c r="AA745" s="234"/>
      <c r="AB745" s="234"/>
      <c r="AC745" s="234"/>
      <c r="AD745" s="234"/>
      <c r="AE745" s="234"/>
      <c r="AF745" s="234"/>
      <c r="AG745" s="234"/>
      <c r="AH745" s="234"/>
      <c r="AI745" s="234"/>
      <c r="AJ745" s="234"/>
      <c r="AK745" s="234"/>
      <c r="AL745" s="258" t="str">
        <f t="shared" si="99"/>
        <v>нет</v>
      </c>
      <c r="AM745" s="258" t="str">
        <f t="shared" si="101"/>
        <v>нет</v>
      </c>
      <c r="AN745" s="258">
        <f t="shared" si="98"/>
        <v>0</v>
      </c>
      <c r="AO745" s="258" t="e">
        <f t="shared" si="100"/>
        <v>#VALUE!</v>
      </c>
    </row>
    <row r="746" spans="1:41">
      <c r="A746" s="261" t="e">
        <f t="shared" si="102"/>
        <v>#VALUE!</v>
      </c>
      <c r="B746" s="241">
        <v>743</v>
      </c>
      <c r="C746" s="242"/>
      <c r="D746" s="256" t="str">
        <f t="shared" si="95"/>
        <v/>
      </c>
      <c r="E746" s="234"/>
      <c r="F746" s="234"/>
      <c r="G746" s="242"/>
      <c r="H746" s="257" t="str">
        <f t="shared" si="96"/>
        <v/>
      </c>
      <c r="I746" s="234"/>
      <c r="J746" s="234"/>
      <c r="K746" s="234"/>
      <c r="L746" s="234"/>
      <c r="M746" s="308">
        <f t="shared" si="97"/>
        <v>0</v>
      </c>
      <c r="N746" s="234"/>
      <c r="O746" s="234"/>
      <c r="P746" s="234"/>
      <c r="Q746" s="234"/>
      <c r="R746" s="234"/>
      <c r="S746" s="234"/>
      <c r="T746" s="234"/>
      <c r="U746" s="234"/>
      <c r="V746" s="234"/>
      <c r="W746" s="234"/>
      <c r="X746" s="234"/>
      <c r="Y746" s="234"/>
      <c r="Z746" s="234"/>
      <c r="AA746" s="234"/>
      <c r="AB746" s="234"/>
      <c r="AC746" s="234"/>
      <c r="AD746" s="234"/>
      <c r="AE746" s="234"/>
      <c r="AF746" s="234"/>
      <c r="AG746" s="234"/>
      <c r="AH746" s="234"/>
      <c r="AI746" s="234"/>
      <c r="AJ746" s="234"/>
      <c r="AK746" s="234"/>
      <c r="AL746" s="258" t="str">
        <f t="shared" si="99"/>
        <v>нет</v>
      </c>
      <c r="AM746" s="258" t="str">
        <f t="shared" si="101"/>
        <v>нет</v>
      </c>
      <c r="AN746" s="258">
        <f t="shared" si="98"/>
        <v>0</v>
      </c>
      <c r="AO746" s="258" t="e">
        <f t="shared" si="100"/>
        <v>#VALUE!</v>
      </c>
    </row>
    <row r="747" spans="1:41">
      <c r="A747" s="261" t="e">
        <f t="shared" si="102"/>
        <v>#VALUE!</v>
      </c>
      <c r="B747" s="241">
        <v>744</v>
      </c>
      <c r="C747" s="242"/>
      <c r="D747" s="256" t="str">
        <f t="shared" si="95"/>
        <v/>
      </c>
      <c r="E747" s="234"/>
      <c r="F747" s="234"/>
      <c r="G747" s="242"/>
      <c r="H747" s="257" t="str">
        <f t="shared" si="96"/>
        <v/>
      </c>
      <c r="I747" s="234"/>
      <c r="J747" s="234"/>
      <c r="K747" s="234"/>
      <c r="L747" s="234"/>
      <c r="M747" s="308">
        <f t="shared" si="97"/>
        <v>0</v>
      </c>
      <c r="N747" s="234"/>
      <c r="O747" s="234"/>
      <c r="P747" s="234"/>
      <c r="Q747" s="234"/>
      <c r="R747" s="234"/>
      <c r="S747" s="234"/>
      <c r="T747" s="234"/>
      <c r="U747" s="234"/>
      <c r="V747" s="234"/>
      <c r="W747" s="234"/>
      <c r="X747" s="234"/>
      <c r="Y747" s="234"/>
      <c r="Z747" s="234"/>
      <c r="AA747" s="234"/>
      <c r="AB747" s="234"/>
      <c r="AC747" s="234"/>
      <c r="AD747" s="234"/>
      <c r="AE747" s="234"/>
      <c r="AF747" s="234"/>
      <c r="AG747" s="234"/>
      <c r="AH747" s="234"/>
      <c r="AI747" s="234"/>
      <c r="AJ747" s="234"/>
      <c r="AK747" s="234"/>
      <c r="AL747" s="258" t="str">
        <f t="shared" si="99"/>
        <v>нет</v>
      </c>
      <c r="AM747" s="258" t="str">
        <f t="shared" si="101"/>
        <v>нет</v>
      </c>
      <c r="AN747" s="258">
        <f t="shared" si="98"/>
        <v>0</v>
      </c>
      <c r="AO747" s="258" t="e">
        <f t="shared" si="100"/>
        <v>#VALUE!</v>
      </c>
    </row>
    <row r="748" spans="1:41">
      <c r="A748" s="261" t="e">
        <f t="shared" si="102"/>
        <v>#VALUE!</v>
      </c>
      <c r="B748" s="241">
        <v>745</v>
      </c>
      <c r="C748" s="242"/>
      <c r="D748" s="256" t="str">
        <f t="shared" si="95"/>
        <v/>
      </c>
      <c r="E748" s="234"/>
      <c r="F748" s="234"/>
      <c r="G748" s="242"/>
      <c r="H748" s="257" t="str">
        <f t="shared" si="96"/>
        <v/>
      </c>
      <c r="I748" s="234"/>
      <c r="J748" s="234"/>
      <c r="K748" s="234"/>
      <c r="L748" s="234"/>
      <c r="M748" s="308">
        <f t="shared" si="97"/>
        <v>0</v>
      </c>
      <c r="N748" s="234"/>
      <c r="O748" s="234"/>
      <c r="P748" s="234"/>
      <c r="Q748" s="234"/>
      <c r="R748" s="234"/>
      <c r="S748" s="234"/>
      <c r="T748" s="234"/>
      <c r="U748" s="234"/>
      <c r="V748" s="234"/>
      <c r="W748" s="234"/>
      <c r="X748" s="234"/>
      <c r="Y748" s="234"/>
      <c r="Z748" s="234"/>
      <c r="AA748" s="234"/>
      <c r="AB748" s="234"/>
      <c r="AC748" s="234"/>
      <c r="AD748" s="234"/>
      <c r="AE748" s="234"/>
      <c r="AF748" s="234"/>
      <c r="AG748" s="234"/>
      <c r="AH748" s="234"/>
      <c r="AI748" s="234"/>
      <c r="AJ748" s="234"/>
      <c r="AK748" s="234"/>
      <c r="AL748" s="258" t="str">
        <f t="shared" si="99"/>
        <v>нет</v>
      </c>
      <c r="AM748" s="258" t="str">
        <f t="shared" si="101"/>
        <v>нет</v>
      </c>
      <c r="AN748" s="258">
        <f t="shared" si="98"/>
        <v>0</v>
      </c>
      <c r="AO748" s="258" t="e">
        <f t="shared" si="100"/>
        <v>#VALUE!</v>
      </c>
    </row>
    <row r="749" spans="1:41">
      <c r="A749" s="261" t="e">
        <f t="shared" si="102"/>
        <v>#VALUE!</v>
      </c>
      <c r="B749" s="241">
        <v>746</v>
      </c>
      <c r="C749" s="242"/>
      <c r="D749" s="256" t="str">
        <f t="shared" si="95"/>
        <v/>
      </c>
      <c r="E749" s="234"/>
      <c r="F749" s="234"/>
      <c r="G749" s="242"/>
      <c r="H749" s="257" t="str">
        <f t="shared" si="96"/>
        <v/>
      </c>
      <c r="I749" s="234"/>
      <c r="J749" s="234"/>
      <c r="K749" s="234"/>
      <c r="L749" s="234"/>
      <c r="M749" s="308">
        <f t="shared" si="97"/>
        <v>0</v>
      </c>
      <c r="N749" s="234"/>
      <c r="O749" s="234"/>
      <c r="P749" s="234"/>
      <c r="Q749" s="234"/>
      <c r="R749" s="234"/>
      <c r="S749" s="234"/>
      <c r="T749" s="234"/>
      <c r="U749" s="234"/>
      <c r="V749" s="234"/>
      <c r="W749" s="234"/>
      <c r="X749" s="234"/>
      <c r="Y749" s="234"/>
      <c r="Z749" s="234"/>
      <c r="AA749" s="234"/>
      <c r="AB749" s="234"/>
      <c r="AC749" s="234"/>
      <c r="AD749" s="234"/>
      <c r="AE749" s="234"/>
      <c r="AF749" s="234"/>
      <c r="AG749" s="234"/>
      <c r="AH749" s="234"/>
      <c r="AI749" s="234"/>
      <c r="AJ749" s="234"/>
      <c r="AK749" s="234"/>
      <c r="AL749" s="258" t="str">
        <f t="shared" si="99"/>
        <v>нет</v>
      </c>
      <c r="AM749" s="258" t="str">
        <f t="shared" si="101"/>
        <v>нет</v>
      </c>
      <c r="AN749" s="258">
        <f t="shared" si="98"/>
        <v>0</v>
      </c>
      <c r="AO749" s="258" t="e">
        <f t="shared" si="100"/>
        <v>#VALUE!</v>
      </c>
    </row>
    <row r="750" spans="1:41">
      <c r="A750" s="261" t="e">
        <f t="shared" si="102"/>
        <v>#VALUE!</v>
      </c>
      <c r="B750" s="241">
        <v>747</v>
      </c>
      <c r="C750" s="242"/>
      <c r="D750" s="256" t="str">
        <f t="shared" si="95"/>
        <v/>
      </c>
      <c r="E750" s="234"/>
      <c r="F750" s="234"/>
      <c r="G750" s="242"/>
      <c r="H750" s="257" t="str">
        <f t="shared" si="96"/>
        <v/>
      </c>
      <c r="I750" s="234"/>
      <c r="J750" s="234"/>
      <c r="K750" s="234"/>
      <c r="L750" s="234"/>
      <c r="M750" s="308">
        <f t="shared" si="97"/>
        <v>0</v>
      </c>
      <c r="N750" s="234"/>
      <c r="O750" s="234"/>
      <c r="P750" s="234"/>
      <c r="Q750" s="234"/>
      <c r="R750" s="234"/>
      <c r="S750" s="234"/>
      <c r="T750" s="234"/>
      <c r="U750" s="234"/>
      <c r="V750" s="234"/>
      <c r="W750" s="234"/>
      <c r="X750" s="234"/>
      <c r="Y750" s="234"/>
      <c r="Z750" s="234"/>
      <c r="AA750" s="234"/>
      <c r="AB750" s="234"/>
      <c r="AC750" s="234"/>
      <c r="AD750" s="234"/>
      <c r="AE750" s="234"/>
      <c r="AF750" s="234"/>
      <c r="AG750" s="234"/>
      <c r="AH750" s="234"/>
      <c r="AI750" s="234"/>
      <c r="AJ750" s="234"/>
      <c r="AK750" s="234"/>
      <c r="AL750" s="258" t="str">
        <f t="shared" si="99"/>
        <v>нет</v>
      </c>
      <c r="AM750" s="258" t="str">
        <f t="shared" si="101"/>
        <v>нет</v>
      </c>
      <c r="AN750" s="258">
        <f t="shared" si="98"/>
        <v>0</v>
      </c>
      <c r="AO750" s="258" t="e">
        <f t="shared" si="100"/>
        <v>#VALUE!</v>
      </c>
    </row>
    <row r="751" spans="1:41">
      <c r="A751" s="261" t="e">
        <f t="shared" si="102"/>
        <v>#VALUE!</v>
      </c>
      <c r="B751" s="241">
        <v>748</v>
      </c>
      <c r="C751" s="242"/>
      <c r="D751" s="256" t="str">
        <f t="shared" si="95"/>
        <v/>
      </c>
      <c r="E751" s="234"/>
      <c r="F751" s="234"/>
      <c r="G751" s="242"/>
      <c r="H751" s="257" t="str">
        <f t="shared" si="96"/>
        <v/>
      </c>
      <c r="I751" s="234"/>
      <c r="J751" s="234"/>
      <c r="K751" s="234"/>
      <c r="L751" s="234"/>
      <c r="M751" s="308">
        <f t="shared" si="97"/>
        <v>0</v>
      </c>
      <c r="N751" s="234"/>
      <c r="O751" s="234"/>
      <c r="P751" s="234"/>
      <c r="Q751" s="234"/>
      <c r="R751" s="234"/>
      <c r="S751" s="234"/>
      <c r="T751" s="234"/>
      <c r="U751" s="234"/>
      <c r="V751" s="234"/>
      <c r="W751" s="234"/>
      <c r="X751" s="234"/>
      <c r="Y751" s="234"/>
      <c r="Z751" s="234"/>
      <c r="AA751" s="234"/>
      <c r="AB751" s="234"/>
      <c r="AC751" s="234"/>
      <c r="AD751" s="234"/>
      <c r="AE751" s="234"/>
      <c r="AF751" s="234"/>
      <c r="AG751" s="234"/>
      <c r="AH751" s="234"/>
      <c r="AI751" s="234"/>
      <c r="AJ751" s="234"/>
      <c r="AK751" s="234"/>
      <c r="AL751" s="258" t="str">
        <f t="shared" si="99"/>
        <v>нет</v>
      </c>
      <c r="AM751" s="258" t="str">
        <f t="shared" si="101"/>
        <v>нет</v>
      </c>
      <c r="AN751" s="258">
        <f t="shared" si="98"/>
        <v>0</v>
      </c>
      <c r="AO751" s="258" t="e">
        <f t="shared" si="100"/>
        <v>#VALUE!</v>
      </c>
    </row>
    <row r="752" spans="1:41">
      <c r="A752" s="261" t="e">
        <f t="shared" si="102"/>
        <v>#VALUE!</v>
      </c>
      <c r="B752" s="241">
        <v>749</v>
      </c>
      <c r="C752" s="242"/>
      <c r="D752" s="256" t="str">
        <f t="shared" si="95"/>
        <v/>
      </c>
      <c r="E752" s="234"/>
      <c r="F752" s="234"/>
      <c r="G752" s="242"/>
      <c r="H752" s="257" t="str">
        <f t="shared" si="96"/>
        <v/>
      </c>
      <c r="I752" s="234"/>
      <c r="J752" s="234"/>
      <c r="K752" s="234"/>
      <c r="L752" s="234"/>
      <c r="M752" s="308">
        <f t="shared" si="97"/>
        <v>0</v>
      </c>
      <c r="N752" s="234"/>
      <c r="O752" s="234"/>
      <c r="P752" s="234"/>
      <c r="Q752" s="234"/>
      <c r="R752" s="234"/>
      <c r="S752" s="234"/>
      <c r="T752" s="234"/>
      <c r="U752" s="234"/>
      <c r="V752" s="234"/>
      <c r="W752" s="234"/>
      <c r="X752" s="234"/>
      <c r="Y752" s="234"/>
      <c r="Z752" s="234"/>
      <c r="AA752" s="234"/>
      <c r="AB752" s="234"/>
      <c r="AC752" s="234"/>
      <c r="AD752" s="234"/>
      <c r="AE752" s="234"/>
      <c r="AF752" s="234"/>
      <c r="AG752" s="234"/>
      <c r="AH752" s="234"/>
      <c r="AI752" s="234"/>
      <c r="AJ752" s="234"/>
      <c r="AK752" s="234"/>
      <c r="AL752" s="258" t="str">
        <f t="shared" si="99"/>
        <v>нет</v>
      </c>
      <c r="AM752" s="258" t="str">
        <f t="shared" si="101"/>
        <v>нет</v>
      </c>
      <c r="AN752" s="258">
        <f t="shared" si="98"/>
        <v>0</v>
      </c>
      <c r="AO752" s="258" t="e">
        <f t="shared" si="100"/>
        <v>#VALUE!</v>
      </c>
    </row>
    <row r="753" spans="1:41">
      <c r="A753" s="261" t="e">
        <f t="shared" si="102"/>
        <v>#VALUE!</v>
      </c>
      <c r="B753" s="241">
        <v>750</v>
      </c>
      <c r="C753" s="242"/>
      <c r="D753" s="256" t="str">
        <f t="shared" si="95"/>
        <v/>
      </c>
      <c r="E753" s="234"/>
      <c r="F753" s="234"/>
      <c r="G753" s="242"/>
      <c r="H753" s="257" t="str">
        <f t="shared" si="96"/>
        <v/>
      </c>
      <c r="I753" s="234"/>
      <c r="J753" s="234"/>
      <c r="K753" s="234"/>
      <c r="L753" s="234"/>
      <c r="M753" s="308">
        <f t="shared" si="97"/>
        <v>0</v>
      </c>
      <c r="N753" s="234"/>
      <c r="O753" s="234"/>
      <c r="P753" s="234"/>
      <c r="Q753" s="234"/>
      <c r="R753" s="234"/>
      <c r="S753" s="234"/>
      <c r="T753" s="234"/>
      <c r="U753" s="234"/>
      <c r="V753" s="234"/>
      <c r="W753" s="234"/>
      <c r="X753" s="234"/>
      <c r="Y753" s="234"/>
      <c r="Z753" s="234"/>
      <c r="AA753" s="234"/>
      <c r="AB753" s="234"/>
      <c r="AC753" s="234"/>
      <c r="AD753" s="234"/>
      <c r="AE753" s="234"/>
      <c r="AF753" s="234"/>
      <c r="AG753" s="234"/>
      <c r="AH753" s="234"/>
      <c r="AI753" s="234"/>
      <c r="AJ753" s="234"/>
      <c r="AK753" s="234"/>
      <c r="AL753" s="258" t="str">
        <f t="shared" si="99"/>
        <v>нет</v>
      </c>
      <c r="AM753" s="258" t="str">
        <f t="shared" si="101"/>
        <v>нет</v>
      </c>
      <c r="AN753" s="258">
        <f t="shared" si="98"/>
        <v>0</v>
      </c>
      <c r="AO753" s="258" t="e">
        <f t="shared" si="100"/>
        <v>#VALUE!</v>
      </c>
    </row>
    <row r="754" spans="1:41">
      <c r="A754" s="261" t="e">
        <f t="shared" si="102"/>
        <v>#VALUE!</v>
      </c>
      <c r="B754" s="241">
        <v>751</v>
      </c>
      <c r="C754" s="242"/>
      <c r="D754" s="256" t="str">
        <f t="shared" si="95"/>
        <v/>
      </c>
      <c r="E754" s="234"/>
      <c r="F754" s="234"/>
      <c r="G754" s="242"/>
      <c r="H754" s="257" t="str">
        <f t="shared" si="96"/>
        <v/>
      </c>
      <c r="I754" s="234"/>
      <c r="J754" s="234"/>
      <c r="K754" s="234"/>
      <c r="L754" s="234"/>
      <c r="M754" s="308">
        <f t="shared" si="97"/>
        <v>0</v>
      </c>
      <c r="N754" s="234"/>
      <c r="O754" s="234"/>
      <c r="P754" s="234"/>
      <c r="Q754" s="234"/>
      <c r="R754" s="234"/>
      <c r="S754" s="234"/>
      <c r="T754" s="234"/>
      <c r="U754" s="234"/>
      <c r="V754" s="234"/>
      <c r="W754" s="234"/>
      <c r="X754" s="234"/>
      <c r="Y754" s="234"/>
      <c r="Z754" s="234"/>
      <c r="AA754" s="234"/>
      <c r="AB754" s="234"/>
      <c r="AC754" s="234"/>
      <c r="AD754" s="234"/>
      <c r="AE754" s="234"/>
      <c r="AF754" s="234"/>
      <c r="AG754" s="234"/>
      <c r="AH754" s="234"/>
      <c r="AI754" s="234"/>
      <c r="AJ754" s="234"/>
      <c r="AK754" s="234"/>
      <c r="AL754" s="258" t="str">
        <f t="shared" si="99"/>
        <v>нет</v>
      </c>
      <c r="AM754" s="258" t="str">
        <f t="shared" si="101"/>
        <v>нет</v>
      </c>
      <c r="AN754" s="258">
        <f t="shared" si="98"/>
        <v>0</v>
      </c>
      <c r="AO754" s="258" t="e">
        <f t="shared" si="100"/>
        <v>#VALUE!</v>
      </c>
    </row>
    <row r="755" spans="1:41">
      <c r="A755" s="261" t="e">
        <f t="shared" si="102"/>
        <v>#VALUE!</v>
      </c>
      <c r="B755" s="241">
        <v>752</v>
      </c>
      <c r="C755" s="242"/>
      <c r="D755" s="256" t="str">
        <f t="shared" si="95"/>
        <v/>
      </c>
      <c r="E755" s="234"/>
      <c r="F755" s="234"/>
      <c r="G755" s="242"/>
      <c r="H755" s="257" t="str">
        <f t="shared" si="96"/>
        <v/>
      </c>
      <c r="I755" s="234"/>
      <c r="J755" s="234"/>
      <c r="K755" s="234"/>
      <c r="L755" s="234"/>
      <c r="M755" s="308">
        <f t="shared" si="97"/>
        <v>0</v>
      </c>
      <c r="N755" s="234"/>
      <c r="O755" s="234"/>
      <c r="P755" s="234"/>
      <c r="Q755" s="234"/>
      <c r="R755" s="234"/>
      <c r="S755" s="234"/>
      <c r="T755" s="234"/>
      <c r="U755" s="234"/>
      <c r="V755" s="234"/>
      <c r="W755" s="234"/>
      <c r="X755" s="234"/>
      <c r="Y755" s="234"/>
      <c r="Z755" s="234"/>
      <c r="AA755" s="234"/>
      <c r="AB755" s="234"/>
      <c r="AC755" s="234"/>
      <c r="AD755" s="234"/>
      <c r="AE755" s="234"/>
      <c r="AF755" s="234"/>
      <c r="AG755" s="234"/>
      <c r="AH755" s="234"/>
      <c r="AI755" s="234"/>
      <c r="AJ755" s="234"/>
      <c r="AK755" s="234"/>
      <c r="AL755" s="258" t="str">
        <f t="shared" si="99"/>
        <v>нет</v>
      </c>
      <c r="AM755" s="258" t="str">
        <f t="shared" si="101"/>
        <v>нет</v>
      </c>
      <c r="AN755" s="258">
        <f t="shared" si="98"/>
        <v>0</v>
      </c>
      <c r="AO755" s="258" t="e">
        <f t="shared" si="100"/>
        <v>#VALUE!</v>
      </c>
    </row>
    <row r="756" spans="1:41">
      <c r="A756" s="261" t="e">
        <f t="shared" si="102"/>
        <v>#VALUE!</v>
      </c>
      <c r="B756" s="241">
        <v>753</v>
      </c>
      <c r="C756" s="242"/>
      <c r="D756" s="256" t="str">
        <f t="shared" si="95"/>
        <v/>
      </c>
      <c r="E756" s="234"/>
      <c r="F756" s="234"/>
      <c r="G756" s="242"/>
      <c r="H756" s="257" t="str">
        <f t="shared" si="96"/>
        <v/>
      </c>
      <c r="I756" s="234"/>
      <c r="J756" s="234"/>
      <c r="K756" s="234"/>
      <c r="L756" s="234"/>
      <c r="M756" s="308">
        <f t="shared" si="97"/>
        <v>0</v>
      </c>
      <c r="N756" s="234"/>
      <c r="O756" s="234"/>
      <c r="P756" s="234"/>
      <c r="Q756" s="234"/>
      <c r="R756" s="234"/>
      <c r="S756" s="234"/>
      <c r="T756" s="234"/>
      <c r="U756" s="234"/>
      <c r="V756" s="234"/>
      <c r="W756" s="234"/>
      <c r="X756" s="234"/>
      <c r="Y756" s="234"/>
      <c r="Z756" s="234"/>
      <c r="AA756" s="234"/>
      <c r="AB756" s="234"/>
      <c r="AC756" s="234"/>
      <c r="AD756" s="234"/>
      <c r="AE756" s="234"/>
      <c r="AF756" s="234"/>
      <c r="AG756" s="234"/>
      <c r="AH756" s="234"/>
      <c r="AI756" s="234"/>
      <c r="AJ756" s="234"/>
      <c r="AK756" s="234"/>
      <c r="AL756" s="258" t="str">
        <f t="shared" si="99"/>
        <v>нет</v>
      </c>
      <c r="AM756" s="258" t="str">
        <f t="shared" si="101"/>
        <v>нет</v>
      </c>
      <c r="AN756" s="258">
        <f t="shared" si="98"/>
        <v>0</v>
      </c>
      <c r="AO756" s="258" t="e">
        <f t="shared" si="100"/>
        <v>#VALUE!</v>
      </c>
    </row>
    <row r="757" spans="1:41">
      <c r="A757" s="261" t="e">
        <f t="shared" si="102"/>
        <v>#VALUE!</v>
      </c>
      <c r="B757" s="241">
        <v>754</v>
      </c>
      <c r="C757" s="242"/>
      <c r="D757" s="256" t="str">
        <f t="shared" si="95"/>
        <v/>
      </c>
      <c r="E757" s="234"/>
      <c r="F757" s="234"/>
      <c r="G757" s="242"/>
      <c r="H757" s="257" t="str">
        <f t="shared" si="96"/>
        <v/>
      </c>
      <c r="I757" s="234"/>
      <c r="J757" s="234"/>
      <c r="K757" s="234"/>
      <c r="L757" s="234"/>
      <c r="M757" s="308">
        <f t="shared" si="97"/>
        <v>0</v>
      </c>
      <c r="N757" s="234"/>
      <c r="O757" s="234"/>
      <c r="P757" s="234"/>
      <c r="Q757" s="234"/>
      <c r="R757" s="234"/>
      <c r="S757" s="234"/>
      <c r="T757" s="234"/>
      <c r="U757" s="234"/>
      <c r="V757" s="234"/>
      <c r="W757" s="234"/>
      <c r="X757" s="234"/>
      <c r="Y757" s="234"/>
      <c r="Z757" s="234"/>
      <c r="AA757" s="234"/>
      <c r="AB757" s="234"/>
      <c r="AC757" s="234"/>
      <c r="AD757" s="234"/>
      <c r="AE757" s="234"/>
      <c r="AF757" s="234"/>
      <c r="AG757" s="234"/>
      <c r="AH757" s="234"/>
      <c r="AI757" s="234"/>
      <c r="AJ757" s="234"/>
      <c r="AK757" s="234"/>
      <c r="AL757" s="258" t="str">
        <f t="shared" si="99"/>
        <v>нет</v>
      </c>
      <c r="AM757" s="258" t="str">
        <f t="shared" si="101"/>
        <v>нет</v>
      </c>
      <c r="AN757" s="258">
        <f t="shared" si="98"/>
        <v>0</v>
      </c>
      <c r="AO757" s="258" t="e">
        <f t="shared" si="100"/>
        <v>#VALUE!</v>
      </c>
    </row>
    <row r="758" spans="1:41">
      <c r="A758" s="261" t="e">
        <f t="shared" si="102"/>
        <v>#VALUE!</v>
      </c>
      <c r="B758" s="241">
        <v>755</v>
      </c>
      <c r="C758" s="242"/>
      <c r="D758" s="256" t="str">
        <f t="shared" si="95"/>
        <v/>
      </c>
      <c r="E758" s="234"/>
      <c r="F758" s="234"/>
      <c r="G758" s="242"/>
      <c r="H758" s="257" t="str">
        <f t="shared" si="96"/>
        <v/>
      </c>
      <c r="I758" s="234"/>
      <c r="J758" s="234"/>
      <c r="K758" s="234"/>
      <c r="L758" s="234"/>
      <c r="M758" s="308">
        <f t="shared" si="97"/>
        <v>0</v>
      </c>
      <c r="N758" s="234"/>
      <c r="O758" s="234"/>
      <c r="P758" s="234"/>
      <c r="Q758" s="234"/>
      <c r="R758" s="234"/>
      <c r="S758" s="234"/>
      <c r="T758" s="234"/>
      <c r="U758" s="234"/>
      <c r="V758" s="234"/>
      <c r="W758" s="234"/>
      <c r="X758" s="234"/>
      <c r="Y758" s="234"/>
      <c r="Z758" s="234"/>
      <c r="AA758" s="234"/>
      <c r="AB758" s="234"/>
      <c r="AC758" s="234"/>
      <c r="AD758" s="234"/>
      <c r="AE758" s="234"/>
      <c r="AF758" s="234"/>
      <c r="AG758" s="234"/>
      <c r="AH758" s="234"/>
      <c r="AI758" s="234"/>
      <c r="AJ758" s="234"/>
      <c r="AK758" s="234"/>
      <c r="AL758" s="258" t="str">
        <f t="shared" si="99"/>
        <v>нет</v>
      </c>
      <c r="AM758" s="258" t="str">
        <f t="shared" si="101"/>
        <v>нет</v>
      </c>
      <c r="AN758" s="258">
        <f t="shared" si="98"/>
        <v>0</v>
      </c>
      <c r="AO758" s="258" t="e">
        <f t="shared" si="100"/>
        <v>#VALUE!</v>
      </c>
    </row>
    <row r="759" spans="1:41">
      <c r="A759" s="261" t="e">
        <f t="shared" si="102"/>
        <v>#VALUE!</v>
      </c>
      <c r="B759" s="241">
        <v>756</v>
      </c>
      <c r="C759" s="242"/>
      <c r="D759" s="256" t="str">
        <f t="shared" si="95"/>
        <v/>
      </c>
      <c r="E759" s="234"/>
      <c r="F759" s="234"/>
      <c r="G759" s="242"/>
      <c r="H759" s="257" t="str">
        <f t="shared" si="96"/>
        <v/>
      </c>
      <c r="I759" s="234"/>
      <c r="J759" s="234"/>
      <c r="K759" s="234"/>
      <c r="L759" s="234"/>
      <c r="M759" s="308">
        <f t="shared" si="97"/>
        <v>0</v>
      </c>
      <c r="N759" s="234"/>
      <c r="O759" s="234"/>
      <c r="P759" s="234"/>
      <c r="Q759" s="234"/>
      <c r="R759" s="234"/>
      <c r="S759" s="234"/>
      <c r="T759" s="234"/>
      <c r="U759" s="234"/>
      <c r="V759" s="234"/>
      <c r="W759" s="234"/>
      <c r="X759" s="234"/>
      <c r="Y759" s="234"/>
      <c r="Z759" s="234"/>
      <c r="AA759" s="234"/>
      <c r="AB759" s="234"/>
      <c r="AC759" s="234"/>
      <c r="AD759" s="234"/>
      <c r="AE759" s="234"/>
      <c r="AF759" s="234"/>
      <c r="AG759" s="234"/>
      <c r="AH759" s="234"/>
      <c r="AI759" s="234"/>
      <c r="AJ759" s="234"/>
      <c r="AK759" s="234"/>
      <c r="AL759" s="258" t="str">
        <f t="shared" si="99"/>
        <v>нет</v>
      </c>
      <c r="AM759" s="258" t="str">
        <f t="shared" si="101"/>
        <v>нет</v>
      </c>
      <c r="AN759" s="258">
        <f t="shared" si="98"/>
        <v>0</v>
      </c>
      <c r="AO759" s="258" t="e">
        <f t="shared" si="100"/>
        <v>#VALUE!</v>
      </c>
    </row>
    <row r="760" spans="1:41">
      <c r="A760" s="261" t="e">
        <f t="shared" si="102"/>
        <v>#VALUE!</v>
      </c>
      <c r="B760" s="241">
        <v>757</v>
      </c>
      <c r="C760" s="242"/>
      <c r="D760" s="256" t="str">
        <f t="shared" si="95"/>
        <v/>
      </c>
      <c r="E760" s="234"/>
      <c r="F760" s="234"/>
      <c r="G760" s="242"/>
      <c r="H760" s="257" t="str">
        <f t="shared" si="96"/>
        <v/>
      </c>
      <c r="I760" s="234"/>
      <c r="J760" s="234"/>
      <c r="K760" s="234"/>
      <c r="L760" s="234"/>
      <c r="M760" s="308">
        <f t="shared" si="97"/>
        <v>0</v>
      </c>
      <c r="N760" s="234"/>
      <c r="O760" s="234"/>
      <c r="P760" s="234"/>
      <c r="Q760" s="234"/>
      <c r="R760" s="234"/>
      <c r="S760" s="234"/>
      <c r="T760" s="234"/>
      <c r="U760" s="234"/>
      <c r="V760" s="234"/>
      <c r="W760" s="234"/>
      <c r="X760" s="234"/>
      <c r="Y760" s="234"/>
      <c r="Z760" s="234"/>
      <c r="AA760" s="234"/>
      <c r="AB760" s="234"/>
      <c r="AC760" s="234"/>
      <c r="AD760" s="234"/>
      <c r="AE760" s="234"/>
      <c r="AF760" s="234"/>
      <c r="AG760" s="234"/>
      <c r="AH760" s="234"/>
      <c r="AI760" s="234"/>
      <c r="AJ760" s="234"/>
      <c r="AK760" s="234"/>
      <c r="AL760" s="258" t="str">
        <f t="shared" si="99"/>
        <v>нет</v>
      </c>
      <c r="AM760" s="258" t="str">
        <f t="shared" si="101"/>
        <v>нет</v>
      </c>
      <c r="AN760" s="258">
        <f t="shared" si="98"/>
        <v>0</v>
      </c>
      <c r="AO760" s="258" t="e">
        <f t="shared" si="100"/>
        <v>#VALUE!</v>
      </c>
    </row>
    <row r="761" spans="1:41">
      <c r="A761" s="261" t="e">
        <f t="shared" si="102"/>
        <v>#VALUE!</v>
      </c>
      <c r="B761" s="241">
        <v>758</v>
      </c>
      <c r="C761" s="242"/>
      <c r="D761" s="256" t="str">
        <f t="shared" si="95"/>
        <v/>
      </c>
      <c r="E761" s="234"/>
      <c r="F761" s="234"/>
      <c r="G761" s="242"/>
      <c r="H761" s="257" t="str">
        <f t="shared" si="96"/>
        <v/>
      </c>
      <c r="I761" s="234"/>
      <c r="J761" s="234"/>
      <c r="K761" s="234"/>
      <c r="L761" s="234"/>
      <c r="M761" s="308">
        <f t="shared" si="97"/>
        <v>0</v>
      </c>
      <c r="N761" s="234"/>
      <c r="O761" s="234"/>
      <c r="P761" s="234"/>
      <c r="Q761" s="234"/>
      <c r="R761" s="234"/>
      <c r="S761" s="234"/>
      <c r="T761" s="234"/>
      <c r="U761" s="234"/>
      <c r="V761" s="234"/>
      <c r="W761" s="234"/>
      <c r="X761" s="234"/>
      <c r="Y761" s="234"/>
      <c r="Z761" s="234"/>
      <c r="AA761" s="234"/>
      <c r="AB761" s="234"/>
      <c r="AC761" s="234"/>
      <c r="AD761" s="234"/>
      <c r="AE761" s="234"/>
      <c r="AF761" s="234"/>
      <c r="AG761" s="234"/>
      <c r="AH761" s="234"/>
      <c r="AI761" s="234"/>
      <c r="AJ761" s="234"/>
      <c r="AK761" s="234"/>
      <c r="AL761" s="258" t="str">
        <f t="shared" si="99"/>
        <v>нет</v>
      </c>
      <c r="AM761" s="258" t="str">
        <f t="shared" si="101"/>
        <v>нет</v>
      </c>
      <c r="AN761" s="258">
        <f t="shared" si="98"/>
        <v>0</v>
      </c>
      <c r="AO761" s="258" t="e">
        <f t="shared" si="100"/>
        <v>#VALUE!</v>
      </c>
    </row>
    <row r="762" spans="1:41">
      <c r="A762" s="261" t="e">
        <f t="shared" si="102"/>
        <v>#VALUE!</v>
      </c>
      <c r="B762" s="241">
        <v>759</v>
      </c>
      <c r="C762" s="242"/>
      <c r="D762" s="256" t="str">
        <f t="shared" si="95"/>
        <v/>
      </c>
      <c r="E762" s="234"/>
      <c r="F762" s="234"/>
      <c r="G762" s="242"/>
      <c r="H762" s="257" t="str">
        <f t="shared" si="96"/>
        <v/>
      </c>
      <c r="I762" s="234"/>
      <c r="J762" s="234"/>
      <c r="K762" s="234"/>
      <c r="L762" s="234"/>
      <c r="M762" s="308">
        <f t="shared" si="97"/>
        <v>0</v>
      </c>
      <c r="N762" s="234"/>
      <c r="O762" s="234"/>
      <c r="P762" s="234"/>
      <c r="Q762" s="234"/>
      <c r="R762" s="234"/>
      <c r="S762" s="234"/>
      <c r="T762" s="234"/>
      <c r="U762" s="234"/>
      <c r="V762" s="234"/>
      <c r="W762" s="234"/>
      <c r="X762" s="234"/>
      <c r="Y762" s="234"/>
      <c r="Z762" s="234"/>
      <c r="AA762" s="234"/>
      <c r="AB762" s="234"/>
      <c r="AC762" s="234"/>
      <c r="AD762" s="234"/>
      <c r="AE762" s="234"/>
      <c r="AF762" s="234"/>
      <c r="AG762" s="234"/>
      <c r="AH762" s="234"/>
      <c r="AI762" s="234"/>
      <c r="AJ762" s="234"/>
      <c r="AK762" s="234"/>
      <c r="AL762" s="258" t="str">
        <f t="shared" si="99"/>
        <v>нет</v>
      </c>
      <c r="AM762" s="258" t="str">
        <f t="shared" si="101"/>
        <v>нет</v>
      </c>
      <c r="AN762" s="258">
        <f t="shared" si="98"/>
        <v>0</v>
      </c>
      <c r="AO762" s="258" t="e">
        <f t="shared" si="100"/>
        <v>#VALUE!</v>
      </c>
    </row>
    <row r="763" spans="1:41">
      <c r="A763" s="261" t="e">
        <f t="shared" si="102"/>
        <v>#VALUE!</v>
      </c>
      <c r="B763" s="241">
        <v>760</v>
      </c>
      <c r="C763" s="242"/>
      <c r="D763" s="256" t="str">
        <f t="shared" si="95"/>
        <v/>
      </c>
      <c r="E763" s="234"/>
      <c r="F763" s="234"/>
      <c r="G763" s="242"/>
      <c r="H763" s="257" t="str">
        <f t="shared" si="96"/>
        <v/>
      </c>
      <c r="I763" s="234"/>
      <c r="J763" s="234"/>
      <c r="K763" s="234"/>
      <c r="L763" s="234"/>
      <c r="M763" s="308">
        <f t="shared" si="97"/>
        <v>0</v>
      </c>
      <c r="N763" s="234"/>
      <c r="O763" s="234"/>
      <c r="P763" s="234"/>
      <c r="Q763" s="234"/>
      <c r="R763" s="234"/>
      <c r="S763" s="234"/>
      <c r="T763" s="234"/>
      <c r="U763" s="234"/>
      <c r="V763" s="234"/>
      <c r="W763" s="234"/>
      <c r="X763" s="234"/>
      <c r="Y763" s="234"/>
      <c r="Z763" s="234"/>
      <c r="AA763" s="234"/>
      <c r="AB763" s="234"/>
      <c r="AC763" s="234"/>
      <c r="AD763" s="234"/>
      <c r="AE763" s="234"/>
      <c r="AF763" s="234"/>
      <c r="AG763" s="234"/>
      <c r="AH763" s="234"/>
      <c r="AI763" s="234"/>
      <c r="AJ763" s="234"/>
      <c r="AK763" s="234"/>
      <c r="AL763" s="258" t="str">
        <f t="shared" si="99"/>
        <v>нет</v>
      </c>
      <c r="AM763" s="258" t="str">
        <f t="shared" si="101"/>
        <v>нет</v>
      </c>
      <c r="AN763" s="258">
        <f t="shared" si="98"/>
        <v>0</v>
      </c>
      <c r="AO763" s="258" t="e">
        <f t="shared" si="100"/>
        <v>#VALUE!</v>
      </c>
    </row>
    <row r="764" spans="1:41">
      <c r="A764" s="261" t="e">
        <f t="shared" si="102"/>
        <v>#VALUE!</v>
      </c>
      <c r="B764" s="241">
        <v>761</v>
      </c>
      <c r="C764" s="242"/>
      <c r="D764" s="256" t="str">
        <f t="shared" si="95"/>
        <v/>
      </c>
      <c r="E764" s="234"/>
      <c r="F764" s="234"/>
      <c r="G764" s="242"/>
      <c r="H764" s="257" t="str">
        <f t="shared" si="96"/>
        <v/>
      </c>
      <c r="I764" s="234"/>
      <c r="J764" s="234"/>
      <c r="K764" s="234"/>
      <c r="L764" s="234"/>
      <c r="M764" s="308">
        <f t="shared" si="97"/>
        <v>0</v>
      </c>
      <c r="N764" s="234"/>
      <c r="O764" s="234"/>
      <c r="P764" s="234"/>
      <c r="Q764" s="234"/>
      <c r="R764" s="234"/>
      <c r="S764" s="234"/>
      <c r="T764" s="234"/>
      <c r="U764" s="234"/>
      <c r="V764" s="234"/>
      <c r="W764" s="234"/>
      <c r="X764" s="234"/>
      <c r="Y764" s="234"/>
      <c r="Z764" s="234"/>
      <c r="AA764" s="234"/>
      <c r="AB764" s="234"/>
      <c r="AC764" s="234"/>
      <c r="AD764" s="234"/>
      <c r="AE764" s="234"/>
      <c r="AF764" s="234"/>
      <c r="AG764" s="234"/>
      <c r="AH764" s="234"/>
      <c r="AI764" s="234"/>
      <c r="AJ764" s="234"/>
      <c r="AK764" s="234"/>
      <c r="AL764" s="258" t="str">
        <f t="shared" si="99"/>
        <v>нет</v>
      </c>
      <c r="AM764" s="258" t="str">
        <f t="shared" si="101"/>
        <v>нет</v>
      </c>
      <c r="AN764" s="258">
        <f t="shared" si="98"/>
        <v>0</v>
      </c>
      <c r="AO764" s="258" t="e">
        <f t="shared" si="100"/>
        <v>#VALUE!</v>
      </c>
    </row>
    <row r="765" spans="1:41">
      <c r="A765" s="261" t="e">
        <f t="shared" si="102"/>
        <v>#VALUE!</v>
      </c>
      <c r="B765" s="241">
        <v>762</v>
      </c>
      <c r="C765" s="242"/>
      <c r="D765" s="256" t="str">
        <f t="shared" si="95"/>
        <v/>
      </c>
      <c r="E765" s="234"/>
      <c r="F765" s="234"/>
      <c r="G765" s="242"/>
      <c r="H765" s="257" t="str">
        <f t="shared" si="96"/>
        <v/>
      </c>
      <c r="I765" s="234"/>
      <c r="J765" s="234"/>
      <c r="K765" s="234"/>
      <c r="L765" s="234"/>
      <c r="M765" s="308">
        <f t="shared" si="97"/>
        <v>0</v>
      </c>
      <c r="N765" s="234"/>
      <c r="O765" s="234"/>
      <c r="P765" s="234"/>
      <c r="Q765" s="234"/>
      <c r="R765" s="234"/>
      <c r="S765" s="234"/>
      <c r="T765" s="234"/>
      <c r="U765" s="234"/>
      <c r="V765" s="234"/>
      <c r="W765" s="234"/>
      <c r="X765" s="234"/>
      <c r="Y765" s="234"/>
      <c r="Z765" s="234"/>
      <c r="AA765" s="234"/>
      <c r="AB765" s="234"/>
      <c r="AC765" s="234"/>
      <c r="AD765" s="234"/>
      <c r="AE765" s="234"/>
      <c r="AF765" s="234"/>
      <c r="AG765" s="234"/>
      <c r="AH765" s="234"/>
      <c r="AI765" s="234"/>
      <c r="AJ765" s="234"/>
      <c r="AK765" s="234"/>
      <c r="AL765" s="258" t="str">
        <f t="shared" si="99"/>
        <v>нет</v>
      </c>
      <c r="AM765" s="258" t="str">
        <f t="shared" si="101"/>
        <v>нет</v>
      </c>
      <c r="AN765" s="258">
        <f t="shared" si="98"/>
        <v>0</v>
      </c>
      <c r="AO765" s="258" t="e">
        <f t="shared" si="100"/>
        <v>#VALUE!</v>
      </c>
    </row>
    <row r="766" spans="1:41">
      <c r="A766" s="261" t="e">
        <f t="shared" si="102"/>
        <v>#VALUE!</v>
      </c>
      <c r="B766" s="241">
        <v>763</v>
      </c>
      <c r="C766" s="242"/>
      <c r="D766" s="256" t="str">
        <f t="shared" si="95"/>
        <v/>
      </c>
      <c r="E766" s="234"/>
      <c r="F766" s="234"/>
      <c r="G766" s="242"/>
      <c r="H766" s="257" t="str">
        <f t="shared" si="96"/>
        <v/>
      </c>
      <c r="I766" s="234"/>
      <c r="J766" s="234"/>
      <c r="K766" s="234"/>
      <c r="L766" s="234"/>
      <c r="M766" s="308">
        <f t="shared" si="97"/>
        <v>0</v>
      </c>
      <c r="N766" s="234"/>
      <c r="O766" s="234"/>
      <c r="P766" s="234"/>
      <c r="Q766" s="234"/>
      <c r="R766" s="234"/>
      <c r="S766" s="234"/>
      <c r="T766" s="234"/>
      <c r="U766" s="234"/>
      <c r="V766" s="234"/>
      <c r="W766" s="234"/>
      <c r="X766" s="234"/>
      <c r="Y766" s="234"/>
      <c r="Z766" s="234"/>
      <c r="AA766" s="234"/>
      <c r="AB766" s="234"/>
      <c r="AC766" s="234"/>
      <c r="AD766" s="234"/>
      <c r="AE766" s="234"/>
      <c r="AF766" s="234"/>
      <c r="AG766" s="234"/>
      <c r="AH766" s="234"/>
      <c r="AI766" s="234"/>
      <c r="AJ766" s="234"/>
      <c r="AK766" s="234"/>
      <c r="AL766" s="258" t="str">
        <f t="shared" si="99"/>
        <v>нет</v>
      </c>
      <c r="AM766" s="258" t="str">
        <f t="shared" si="101"/>
        <v>нет</v>
      </c>
      <c r="AN766" s="258">
        <f t="shared" si="98"/>
        <v>0</v>
      </c>
      <c r="AO766" s="258" t="e">
        <f t="shared" si="100"/>
        <v>#VALUE!</v>
      </c>
    </row>
    <row r="767" spans="1:41">
      <c r="A767" s="261" t="e">
        <f t="shared" si="102"/>
        <v>#VALUE!</v>
      </c>
      <c r="B767" s="241">
        <v>764</v>
      </c>
      <c r="C767" s="242"/>
      <c r="D767" s="256" t="str">
        <f t="shared" ref="D767:D830" si="103">IFERROR(VLOOKUP(C767,msu,2,0),"")</f>
        <v/>
      </c>
      <c r="E767" s="234"/>
      <c r="F767" s="234"/>
      <c r="G767" s="242"/>
      <c r="H767" s="257" t="str">
        <f t="shared" ref="H767:H830" si="104">IFERROR(VLOOKUP(G767,oo,2,0),"")</f>
        <v/>
      </c>
      <c r="I767" s="234"/>
      <c r="J767" s="234"/>
      <c r="K767" s="234"/>
      <c r="L767" s="234"/>
      <c r="M767" s="308">
        <f t="shared" ref="M767:M830" si="105">COUNTA(N767:AK767)</f>
        <v>0</v>
      </c>
      <c r="N767" s="234"/>
      <c r="O767" s="234"/>
      <c r="P767" s="234"/>
      <c r="Q767" s="234"/>
      <c r="R767" s="234"/>
      <c r="S767" s="234"/>
      <c r="T767" s="234"/>
      <c r="U767" s="234"/>
      <c r="V767" s="234"/>
      <c r="W767" s="234"/>
      <c r="X767" s="234"/>
      <c r="Y767" s="234"/>
      <c r="Z767" s="234"/>
      <c r="AA767" s="234"/>
      <c r="AB767" s="234"/>
      <c r="AC767" s="234"/>
      <c r="AD767" s="234"/>
      <c r="AE767" s="234"/>
      <c r="AF767" s="234"/>
      <c r="AG767" s="234"/>
      <c r="AH767" s="234"/>
      <c r="AI767" s="234"/>
      <c r="AJ767" s="234"/>
      <c r="AK767" s="234"/>
      <c r="AL767" s="258" t="str">
        <f t="shared" si="99"/>
        <v>нет</v>
      </c>
      <c r="AM767" s="258" t="str">
        <f t="shared" si="101"/>
        <v>нет</v>
      </c>
      <c r="AN767" s="258">
        <f t="shared" ref="AN767:AN830" si="106">COUNTIF(N767:AK767,"призер")+COUNTIF(N767:AK767,"победитель")</f>
        <v>0</v>
      </c>
      <c r="AO767" s="258" t="e">
        <f t="shared" si="100"/>
        <v>#VALUE!</v>
      </c>
    </row>
    <row r="768" spans="1:41">
      <c r="A768" s="261" t="e">
        <f t="shared" si="102"/>
        <v>#VALUE!</v>
      </c>
      <c r="B768" s="241">
        <v>765</v>
      </c>
      <c r="C768" s="242"/>
      <c r="D768" s="256" t="str">
        <f t="shared" si="103"/>
        <v/>
      </c>
      <c r="E768" s="234"/>
      <c r="F768" s="234"/>
      <c r="G768" s="242"/>
      <c r="H768" s="257" t="str">
        <f t="shared" si="104"/>
        <v/>
      </c>
      <c r="I768" s="234"/>
      <c r="J768" s="234"/>
      <c r="K768" s="234"/>
      <c r="L768" s="234"/>
      <c r="M768" s="308">
        <f t="shared" si="105"/>
        <v>0</v>
      </c>
      <c r="N768" s="234"/>
      <c r="O768" s="234"/>
      <c r="P768" s="234"/>
      <c r="Q768" s="234"/>
      <c r="R768" s="234"/>
      <c r="S768" s="234"/>
      <c r="T768" s="234"/>
      <c r="U768" s="234"/>
      <c r="V768" s="234"/>
      <c r="W768" s="234"/>
      <c r="X768" s="234"/>
      <c r="Y768" s="234"/>
      <c r="Z768" s="234"/>
      <c r="AA768" s="234"/>
      <c r="AB768" s="234"/>
      <c r="AC768" s="234"/>
      <c r="AD768" s="234"/>
      <c r="AE768" s="234"/>
      <c r="AF768" s="234"/>
      <c r="AG768" s="234"/>
      <c r="AH768" s="234"/>
      <c r="AI768" s="234"/>
      <c r="AJ768" s="234"/>
      <c r="AK768" s="234"/>
      <c r="AL768" s="258" t="str">
        <f t="shared" si="99"/>
        <v>нет</v>
      </c>
      <c r="AM768" s="258" t="str">
        <f t="shared" si="101"/>
        <v>нет</v>
      </c>
      <c r="AN768" s="258">
        <f t="shared" si="106"/>
        <v>0</v>
      </c>
      <c r="AO768" s="258" t="e">
        <f t="shared" si="100"/>
        <v>#VALUE!</v>
      </c>
    </row>
    <row r="769" spans="1:41">
      <c r="A769" s="261" t="e">
        <f t="shared" si="102"/>
        <v>#VALUE!</v>
      </c>
      <c r="B769" s="241">
        <v>766</v>
      </c>
      <c r="C769" s="242"/>
      <c r="D769" s="256" t="str">
        <f t="shared" si="103"/>
        <v/>
      </c>
      <c r="E769" s="234"/>
      <c r="F769" s="234"/>
      <c r="G769" s="242"/>
      <c r="H769" s="257" t="str">
        <f t="shared" si="104"/>
        <v/>
      </c>
      <c r="I769" s="234"/>
      <c r="J769" s="234"/>
      <c r="K769" s="234"/>
      <c r="L769" s="234"/>
      <c r="M769" s="308">
        <f t="shared" si="105"/>
        <v>0</v>
      </c>
      <c r="N769" s="234"/>
      <c r="O769" s="234"/>
      <c r="P769" s="234"/>
      <c r="Q769" s="234"/>
      <c r="R769" s="234"/>
      <c r="S769" s="234"/>
      <c r="T769" s="234"/>
      <c r="U769" s="234"/>
      <c r="V769" s="234"/>
      <c r="W769" s="234"/>
      <c r="X769" s="234"/>
      <c r="Y769" s="234"/>
      <c r="Z769" s="234"/>
      <c r="AA769" s="234"/>
      <c r="AB769" s="234"/>
      <c r="AC769" s="234"/>
      <c r="AD769" s="234"/>
      <c r="AE769" s="234"/>
      <c r="AF769" s="234"/>
      <c r="AG769" s="234"/>
      <c r="AH769" s="234"/>
      <c r="AI769" s="234"/>
      <c r="AJ769" s="234"/>
      <c r="AK769" s="234"/>
      <c r="AL769" s="258" t="str">
        <f t="shared" si="99"/>
        <v>нет</v>
      </c>
      <c r="AM769" s="258" t="str">
        <f t="shared" si="101"/>
        <v>нет</v>
      </c>
      <c r="AN769" s="258">
        <f t="shared" si="106"/>
        <v>0</v>
      </c>
      <c r="AO769" s="258" t="e">
        <f t="shared" si="100"/>
        <v>#VALUE!</v>
      </c>
    </row>
    <row r="770" spans="1:41">
      <c r="A770" s="261" t="e">
        <f t="shared" si="102"/>
        <v>#VALUE!</v>
      </c>
      <c r="B770" s="241">
        <v>767</v>
      </c>
      <c r="C770" s="242"/>
      <c r="D770" s="256" t="str">
        <f t="shared" si="103"/>
        <v/>
      </c>
      <c r="E770" s="234"/>
      <c r="F770" s="234"/>
      <c r="G770" s="242"/>
      <c r="H770" s="257" t="str">
        <f t="shared" si="104"/>
        <v/>
      </c>
      <c r="I770" s="234"/>
      <c r="J770" s="234"/>
      <c r="K770" s="234"/>
      <c r="L770" s="234"/>
      <c r="M770" s="308">
        <f t="shared" si="105"/>
        <v>0</v>
      </c>
      <c r="N770" s="234"/>
      <c r="O770" s="234"/>
      <c r="P770" s="234"/>
      <c r="Q770" s="234"/>
      <c r="R770" s="234"/>
      <c r="S770" s="234"/>
      <c r="T770" s="234"/>
      <c r="U770" s="234"/>
      <c r="V770" s="234"/>
      <c r="W770" s="234"/>
      <c r="X770" s="234"/>
      <c r="Y770" s="234"/>
      <c r="Z770" s="234"/>
      <c r="AA770" s="234"/>
      <c r="AB770" s="234"/>
      <c r="AC770" s="234"/>
      <c r="AD770" s="234"/>
      <c r="AE770" s="234"/>
      <c r="AF770" s="234"/>
      <c r="AG770" s="234"/>
      <c r="AH770" s="234"/>
      <c r="AI770" s="234"/>
      <c r="AJ770" s="234"/>
      <c r="AK770" s="234"/>
      <c r="AL770" s="258" t="str">
        <f t="shared" si="99"/>
        <v>нет</v>
      </c>
      <c r="AM770" s="258" t="str">
        <f t="shared" si="101"/>
        <v>нет</v>
      </c>
      <c r="AN770" s="258">
        <f t="shared" si="106"/>
        <v>0</v>
      </c>
      <c r="AO770" s="258" t="e">
        <f t="shared" si="100"/>
        <v>#VALUE!</v>
      </c>
    </row>
    <row r="771" spans="1:41">
      <c r="A771" s="261" t="e">
        <f t="shared" si="102"/>
        <v>#VALUE!</v>
      </c>
      <c r="B771" s="241">
        <v>768</v>
      </c>
      <c r="C771" s="242"/>
      <c r="D771" s="256" t="str">
        <f t="shared" si="103"/>
        <v/>
      </c>
      <c r="E771" s="234"/>
      <c r="F771" s="234"/>
      <c r="G771" s="242"/>
      <c r="H771" s="257" t="str">
        <f t="shared" si="104"/>
        <v/>
      </c>
      <c r="I771" s="234"/>
      <c r="J771" s="234"/>
      <c r="K771" s="234"/>
      <c r="L771" s="234"/>
      <c r="M771" s="308">
        <f t="shared" si="105"/>
        <v>0</v>
      </c>
      <c r="N771" s="234"/>
      <c r="O771" s="234"/>
      <c r="P771" s="234"/>
      <c r="Q771" s="234"/>
      <c r="R771" s="234"/>
      <c r="S771" s="234"/>
      <c r="T771" s="234"/>
      <c r="U771" s="234"/>
      <c r="V771" s="234"/>
      <c r="W771" s="234"/>
      <c r="X771" s="234"/>
      <c r="Y771" s="234"/>
      <c r="Z771" s="234"/>
      <c r="AA771" s="234"/>
      <c r="AB771" s="234"/>
      <c r="AC771" s="234"/>
      <c r="AD771" s="234"/>
      <c r="AE771" s="234"/>
      <c r="AF771" s="234"/>
      <c r="AG771" s="234"/>
      <c r="AH771" s="234"/>
      <c r="AI771" s="234"/>
      <c r="AJ771" s="234"/>
      <c r="AK771" s="234"/>
      <c r="AL771" s="258" t="str">
        <f t="shared" si="99"/>
        <v>нет</v>
      </c>
      <c r="AM771" s="258" t="str">
        <f t="shared" si="101"/>
        <v>нет</v>
      </c>
      <c r="AN771" s="258">
        <f t="shared" si="106"/>
        <v>0</v>
      </c>
      <c r="AO771" s="258" t="e">
        <f t="shared" si="100"/>
        <v>#VALUE!</v>
      </c>
    </row>
    <row r="772" spans="1:41">
      <c r="A772" s="261" t="e">
        <f t="shared" si="102"/>
        <v>#VALUE!</v>
      </c>
      <c r="B772" s="241">
        <v>769</v>
      </c>
      <c r="C772" s="242"/>
      <c r="D772" s="256" t="str">
        <f t="shared" si="103"/>
        <v/>
      </c>
      <c r="E772" s="234"/>
      <c r="F772" s="234"/>
      <c r="G772" s="242"/>
      <c r="H772" s="257" t="str">
        <f t="shared" si="104"/>
        <v/>
      </c>
      <c r="I772" s="234"/>
      <c r="J772" s="234"/>
      <c r="K772" s="234"/>
      <c r="L772" s="234"/>
      <c r="M772" s="308">
        <f t="shared" si="105"/>
        <v>0</v>
      </c>
      <c r="N772" s="234"/>
      <c r="O772" s="234"/>
      <c r="P772" s="234"/>
      <c r="Q772" s="234"/>
      <c r="R772" s="234"/>
      <c r="S772" s="234"/>
      <c r="T772" s="234"/>
      <c r="U772" s="234"/>
      <c r="V772" s="234"/>
      <c r="W772" s="234"/>
      <c r="X772" s="234"/>
      <c r="Y772" s="234"/>
      <c r="Z772" s="234"/>
      <c r="AA772" s="234"/>
      <c r="AB772" s="234"/>
      <c r="AC772" s="234"/>
      <c r="AD772" s="234"/>
      <c r="AE772" s="234"/>
      <c r="AF772" s="234"/>
      <c r="AG772" s="234"/>
      <c r="AH772" s="234"/>
      <c r="AI772" s="234"/>
      <c r="AJ772" s="234"/>
      <c r="AK772" s="234"/>
      <c r="AL772" s="258" t="str">
        <f t="shared" si="99"/>
        <v>нет</v>
      </c>
      <c r="AM772" s="258" t="str">
        <f t="shared" si="101"/>
        <v>нет</v>
      </c>
      <c r="AN772" s="258">
        <f t="shared" si="106"/>
        <v>0</v>
      </c>
      <c r="AO772" s="258" t="e">
        <f t="shared" si="100"/>
        <v>#VALUE!</v>
      </c>
    </row>
    <row r="773" spans="1:41">
      <c r="A773" s="261" t="e">
        <f t="shared" si="102"/>
        <v>#VALUE!</v>
      </c>
      <c r="B773" s="241">
        <v>770</v>
      </c>
      <c r="C773" s="242"/>
      <c r="D773" s="256" t="str">
        <f t="shared" si="103"/>
        <v/>
      </c>
      <c r="E773" s="234"/>
      <c r="F773" s="234"/>
      <c r="G773" s="242"/>
      <c r="H773" s="257" t="str">
        <f t="shared" si="104"/>
        <v/>
      </c>
      <c r="I773" s="234"/>
      <c r="J773" s="234"/>
      <c r="K773" s="234"/>
      <c r="L773" s="234"/>
      <c r="M773" s="308">
        <f t="shared" si="105"/>
        <v>0</v>
      </c>
      <c r="N773" s="234"/>
      <c r="O773" s="234"/>
      <c r="P773" s="234"/>
      <c r="Q773" s="234"/>
      <c r="R773" s="234"/>
      <c r="S773" s="234"/>
      <c r="T773" s="234"/>
      <c r="U773" s="234"/>
      <c r="V773" s="234"/>
      <c r="W773" s="234"/>
      <c r="X773" s="234"/>
      <c r="Y773" s="234"/>
      <c r="Z773" s="234"/>
      <c r="AA773" s="234"/>
      <c r="AB773" s="234"/>
      <c r="AC773" s="234"/>
      <c r="AD773" s="234"/>
      <c r="AE773" s="234"/>
      <c r="AF773" s="234"/>
      <c r="AG773" s="234"/>
      <c r="AH773" s="234"/>
      <c r="AI773" s="234"/>
      <c r="AJ773" s="234"/>
      <c r="AK773" s="234"/>
      <c r="AL773" s="258" t="str">
        <f t="shared" ref="AL773:AL836" si="107">IF($I773&lt;5,"нет",IF($I773&gt;9,"нет","да"))</f>
        <v>нет</v>
      </c>
      <c r="AM773" s="258" t="str">
        <f t="shared" si="101"/>
        <v>нет</v>
      </c>
      <c r="AN773" s="258">
        <f t="shared" si="106"/>
        <v>0</v>
      </c>
      <c r="AO773" s="258" t="e">
        <f t="shared" ref="AO773:AO836" si="108">IF(LEN(G773)=5,LEFT(G773,1)+100,LEFT(G773,2)+100)</f>
        <v>#VALUE!</v>
      </c>
    </row>
    <row r="774" spans="1:41">
      <c r="A774" s="261" t="e">
        <f t="shared" si="102"/>
        <v>#VALUE!</v>
      </c>
      <c r="B774" s="241">
        <v>771</v>
      </c>
      <c r="C774" s="242"/>
      <c r="D774" s="256" t="str">
        <f t="shared" si="103"/>
        <v/>
      </c>
      <c r="E774" s="234"/>
      <c r="F774" s="234"/>
      <c r="G774" s="242"/>
      <c r="H774" s="257" t="str">
        <f t="shared" si="104"/>
        <v/>
      </c>
      <c r="I774" s="234"/>
      <c r="J774" s="234"/>
      <c r="K774" s="234"/>
      <c r="L774" s="234"/>
      <c r="M774" s="308">
        <f t="shared" si="105"/>
        <v>0</v>
      </c>
      <c r="N774" s="234"/>
      <c r="O774" s="234"/>
      <c r="P774" s="234"/>
      <c r="Q774" s="234"/>
      <c r="R774" s="234"/>
      <c r="S774" s="234"/>
      <c r="T774" s="234"/>
      <c r="U774" s="234"/>
      <c r="V774" s="234"/>
      <c r="W774" s="234"/>
      <c r="X774" s="234"/>
      <c r="Y774" s="234"/>
      <c r="Z774" s="234"/>
      <c r="AA774" s="234"/>
      <c r="AB774" s="234"/>
      <c r="AC774" s="234"/>
      <c r="AD774" s="234"/>
      <c r="AE774" s="234"/>
      <c r="AF774" s="234"/>
      <c r="AG774" s="234"/>
      <c r="AH774" s="234"/>
      <c r="AI774" s="234"/>
      <c r="AJ774" s="234"/>
      <c r="AK774" s="234"/>
      <c r="AL774" s="258" t="str">
        <f t="shared" si="107"/>
        <v>нет</v>
      </c>
      <c r="AM774" s="258" t="str">
        <f t="shared" ref="AM774:AM837" si="109">IF($I774&lt;=9,"нет","да")</f>
        <v>нет</v>
      </c>
      <c r="AN774" s="258">
        <f t="shared" si="106"/>
        <v>0</v>
      </c>
      <c r="AO774" s="258" t="e">
        <f t="shared" si="108"/>
        <v>#VALUE!</v>
      </c>
    </row>
    <row r="775" spans="1:41">
      <c r="A775" s="261" t="e">
        <f t="shared" si="102"/>
        <v>#VALUE!</v>
      </c>
      <c r="B775" s="241">
        <v>772</v>
      </c>
      <c r="C775" s="242"/>
      <c r="D775" s="256" t="str">
        <f t="shared" si="103"/>
        <v/>
      </c>
      <c r="E775" s="234"/>
      <c r="F775" s="234"/>
      <c r="G775" s="242"/>
      <c r="H775" s="257" t="str">
        <f t="shared" si="104"/>
        <v/>
      </c>
      <c r="I775" s="234"/>
      <c r="J775" s="234"/>
      <c r="K775" s="234"/>
      <c r="L775" s="234"/>
      <c r="M775" s="308">
        <f t="shared" si="105"/>
        <v>0</v>
      </c>
      <c r="N775" s="234"/>
      <c r="O775" s="234"/>
      <c r="P775" s="234"/>
      <c r="Q775" s="234"/>
      <c r="R775" s="234"/>
      <c r="S775" s="234"/>
      <c r="T775" s="234"/>
      <c r="U775" s="234"/>
      <c r="V775" s="234"/>
      <c r="W775" s="234"/>
      <c r="X775" s="234"/>
      <c r="Y775" s="234"/>
      <c r="Z775" s="234"/>
      <c r="AA775" s="234"/>
      <c r="AB775" s="234"/>
      <c r="AC775" s="234"/>
      <c r="AD775" s="234"/>
      <c r="AE775" s="234"/>
      <c r="AF775" s="234"/>
      <c r="AG775" s="234"/>
      <c r="AH775" s="234"/>
      <c r="AI775" s="234"/>
      <c r="AJ775" s="234"/>
      <c r="AK775" s="234"/>
      <c r="AL775" s="258" t="str">
        <f t="shared" si="107"/>
        <v>нет</v>
      </c>
      <c r="AM775" s="258" t="str">
        <f t="shared" si="109"/>
        <v>нет</v>
      </c>
      <c r="AN775" s="258">
        <f t="shared" si="106"/>
        <v>0</v>
      </c>
      <c r="AO775" s="258" t="e">
        <f t="shared" si="108"/>
        <v>#VALUE!</v>
      </c>
    </row>
    <row r="776" spans="1:41">
      <c r="A776" s="261" t="e">
        <f t="shared" ref="A776:A839" si="110">IF($AO776=$C776, "Код_ОО+МСУ_верно", "Требуется проверка кода ОО или МСУ, кроме 101, 102,103")</f>
        <v>#VALUE!</v>
      </c>
      <c r="B776" s="241">
        <v>773</v>
      </c>
      <c r="C776" s="242"/>
      <c r="D776" s="256" t="str">
        <f t="shared" si="103"/>
        <v/>
      </c>
      <c r="E776" s="234"/>
      <c r="F776" s="234"/>
      <c r="G776" s="242"/>
      <c r="H776" s="257" t="str">
        <f t="shared" si="104"/>
        <v/>
      </c>
      <c r="I776" s="234"/>
      <c r="J776" s="234"/>
      <c r="K776" s="234"/>
      <c r="L776" s="234"/>
      <c r="M776" s="308">
        <f t="shared" si="105"/>
        <v>0</v>
      </c>
      <c r="N776" s="234"/>
      <c r="O776" s="234"/>
      <c r="P776" s="234"/>
      <c r="Q776" s="234"/>
      <c r="R776" s="234"/>
      <c r="S776" s="234"/>
      <c r="T776" s="234"/>
      <c r="U776" s="234"/>
      <c r="V776" s="234"/>
      <c r="W776" s="234"/>
      <c r="X776" s="234"/>
      <c r="Y776" s="234"/>
      <c r="Z776" s="234"/>
      <c r="AA776" s="234"/>
      <c r="AB776" s="234"/>
      <c r="AC776" s="234"/>
      <c r="AD776" s="234"/>
      <c r="AE776" s="234"/>
      <c r="AF776" s="234"/>
      <c r="AG776" s="234"/>
      <c r="AH776" s="234"/>
      <c r="AI776" s="234"/>
      <c r="AJ776" s="234"/>
      <c r="AK776" s="234"/>
      <c r="AL776" s="258" t="str">
        <f t="shared" si="107"/>
        <v>нет</v>
      </c>
      <c r="AM776" s="258" t="str">
        <f t="shared" si="109"/>
        <v>нет</v>
      </c>
      <c r="AN776" s="258">
        <f t="shared" si="106"/>
        <v>0</v>
      </c>
      <c r="AO776" s="258" t="e">
        <f t="shared" si="108"/>
        <v>#VALUE!</v>
      </c>
    </row>
    <row r="777" spans="1:41">
      <c r="A777" s="261" t="e">
        <f t="shared" si="110"/>
        <v>#VALUE!</v>
      </c>
      <c r="B777" s="241">
        <v>774</v>
      </c>
      <c r="C777" s="242"/>
      <c r="D777" s="256" t="str">
        <f t="shared" si="103"/>
        <v/>
      </c>
      <c r="E777" s="234"/>
      <c r="F777" s="234"/>
      <c r="G777" s="242"/>
      <c r="H777" s="257" t="str">
        <f t="shared" si="104"/>
        <v/>
      </c>
      <c r="I777" s="234"/>
      <c r="J777" s="234"/>
      <c r="K777" s="234"/>
      <c r="L777" s="234"/>
      <c r="M777" s="308">
        <f t="shared" si="105"/>
        <v>0</v>
      </c>
      <c r="N777" s="234"/>
      <c r="O777" s="234"/>
      <c r="P777" s="234"/>
      <c r="Q777" s="234"/>
      <c r="R777" s="234"/>
      <c r="S777" s="234"/>
      <c r="T777" s="234"/>
      <c r="U777" s="234"/>
      <c r="V777" s="234"/>
      <c r="W777" s="234"/>
      <c r="X777" s="234"/>
      <c r="Y777" s="234"/>
      <c r="Z777" s="234"/>
      <c r="AA777" s="234"/>
      <c r="AB777" s="234"/>
      <c r="AC777" s="234"/>
      <c r="AD777" s="234"/>
      <c r="AE777" s="234"/>
      <c r="AF777" s="234"/>
      <c r="AG777" s="234"/>
      <c r="AH777" s="234"/>
      <c r="AI777" s="234"/>
      <c r="AJ777" s="234"/>
      <c r="AK777" s="234"/>
      <c r="AL777" s="258" t="str">
        <f t="shared" si="107"/>
        <v>нет</v>
      </c>
      <c r="AM777" s="258" t="str">
        <f t="shared" si="109"/>
        <v>нет</v>
      </c>
      <c r="AN777" s="258">
        <f t="shared" si="106"/>
        <v>0</v>
      </c>
      <c r="AO777" s="258" t="e">
        <f t="shared" si="108"/>
        <v>#VALUE!</v>
      </c>
    </row>
    <row r="778" spans="1:41">
      <c r="A778" s="261" t="e">
        <f t="shared" si="110"/>
        <v>#VALUE!</v>
      </c>
      <c r="B778" s="241">
        <v>775</v>
      </c>
      <c r="C778" s="242"/>
      <c r="D778" s="256" t="str">
        <f t="shared" si="103"/>
        <v/>
      </c>
      <c r="E778" s="234"/>
      <c r="F778" s="234"/>
      <c r="G778" s="242"/>
      <c r="H778" s="257" t="str">
        <f t="shared" si="104"/>
        <v/>
      </c>
      <c r="I778" s="234"/>
      <c r="J778" s="234"/>
      <c r="K778" s="234"/>
      <c r="L778" s="234"/>
      <c r="M778" s="308">
        <f t="shared" si="105"/>
        <v>0</v>
      </c>
      <c r="N778" s="234"/>
      <c r="O778" s="234"/>
      <c r="P778" s="234"/>
      <c r="Q778" s="234"/>
      <c r="R778" s="234"/>
      <c r="S778" s="234"/>
      <c r="T778" s="234"/>
      <c r="U778" s="234"/>
      <c r="V778" s="234"/>
      <c r="W778" s="234"/>
      <c r="X778" s="234"/>
      <c r="Y778" s="234"/>
      <c r="Z778" s="234"/>
      <c r="AA778" s="234"/>
      <c r="AB778" s="234"/>
      <c r="AC778" s="234"/>
      <c r="AD778" s="234"/>
      <c r="AE778" s="234"/>
      <c r="AF778" s="234"/>
      <c r="AG778" s="234"/>
      <c r="AH778" s="234"/>
      <c r="AI778" s="234"/>
      <c r="AJ778" s="234"/>
      <c r="AK778" s="234"/>
      <c r="AL778" s="258" t="str">
        <f t="shared" si="107"/>
        <v>нет</v>
      </c>
      <c r="AM778" s="258" t="str">
        <f t="shared" si="109"/>
        <v>нет</v>
      </c>
      <c r="AN778" s="258">
        <f t="shared" si="106"/>
        <v>0</v>
      </c>
      <c r="AO778" s="258" t="e">
        <f t="shared" si="108"/>
        <v>#VALUE!</v>
      </c>
    </row>
    <row r="779" spans="1:41">
      <c r="A779" s="261" t="e">
        <f t="shared" si="110"/>
        <v>#VALUE!</v>
      </c>
      <c r="B779" s="241">
        <v>776</v>
      </c>
      <c r="C779" s="242"/>
      <c r="D779" s="256" t="str">
        <f t="shared" si="103"/>
        <v/>
      </c>
      <c r="E779" s="234"/>
      <c r="F779" s="234"/>
      <c r="G779" s="242"/>
      <c r="H779" s="257" t="str">
        <f t="shared" si="104"/>
        <v/>
      </c>
      <c r="I779" s="234"/>
      <c r="J779" s="234"/>
      <c r="K779" s="234"/>
      <c r="L779" s="234"/>
      <c r="M779" s="308">
        <f t="shared" si="105"/>
        <v>0</v>
      </c>
      <c r="N779" s="234"/>
      <c r="O779" s="234"/>
      <c r="P779" s="234"/>
      <c r="Q779" s="234"/>
      <c r="R779" s="234"/>
      <c r="S779" s="234"/>
      <c r="T779" s="234"/>
      <c r="U779" s="234"/>
      <c r="V779" s="234"/>
      <c r="W779" s="234"/>
      <c r="X779" s="234"/>
      <c r="Y779" s="234"/>
      <c r="Z779" s="234"/>
      <c r="AA779" s="234"/>
      <c r="AB779" s="234"/>
      <c r="AC779" s="234"/>
      <c r="AD779" s="234"/>
      <c r="AE779" s="234"/>
      <c r="AF779" s="234"/>
      <c r="AG779" s="234"/>
      <c r="AH779" s="234"/>
      <c r="AI779" s="234"/>
      <c r="AJ779" s="234"/>
      <c r="AK779" s="234"/>
      <c r="AL779" s="258" t="str">
        <f t="shared" si="107"/>
        <v>нет</v>
      </c>
      <c r="AM779" s="258" t="str">
        <f t="shared" si="109"/>
        <v>нет</v>
      </c>
      <c r="AN779" s="258">
        <f t="shared" si="106"/>
        <v>0</v>
      </c>
      <c r="AO779" s="258" t="e">
        <f t="shared" si="108"/>
        <v>#VALUE!</v>
      </c>
    </row>
    <row r="780" spans="1:41">
      <c r="A780" s="261" t="e">
        <f t="shared" si="110"/>
        <v>#VALUE!</v>
      </c>
      <c r="B780" s="241">
        <v>777</v>
      </c>
      <c r="C780" s="242"/>
      <c r="D780" s="256" t="str">
        <f t="shared" si="103"/>
        <v/>
      </c>
      <c r="E780" s="234"/>
      <c r="F780" s="234"/>
      <c r="G780" s="242"/>
      <c r="H780" s="257" t="str">
        <f t="shared" si="104"/>
        <v/>
      </c>
      <c r="I780" s="234"/>
      <c r="J780" s="234"/>
      <c r="K780" s="234"/>
      <c r="L780" s="234"/>
      <c r="M780" s="308">
        <f t="shared" si="105"/>
        <v>0</v>
      </c>
      <c r="N780" s="234"/>
      <c r="O780" s="234"/>
      <c r="P780" s="234"/>
      <c r="Q780" s="234"/>
      <c r="R780" s="234"/>
      <c r="S780" s="234"/>
      <c r="T780" s="234"/>
      <c r="U780" s="234"/>
      <c r="V780" s="234"/>
      <c r="W780" s="234"/>
      <c r="X780" s="234"/>
      <c r="Y780" s="234"/>
      <c r="Z780" s="234"/>
      <c r="AA780" s="234"/>
      <c r="AB780" s="234"/>
      <c r="AC780" s="234"/>
      <c r="AD780" s="234"/>
      <c r="AE780" s="234"/>
      <c r="AF780" s="234"/>
      <c r="AG780" s="234"/>
      <c r="AH780" s="234"/>
      <c r="AI780" s="234"/>
      <c r="AJ780" s="234"/>
      <c r="AK780" s="234"/>
      <c r="AL780" s="258" t="str">
        <f t="shared" si="107"/>
        <v>нет</v>
      </c>
      <c r="AM780" s="258" t="str">
        <f t="shared" si="109"/>
        <v>нет</v>
      </c>
      <c r="AN780" s="258">
        <f t="shared" si="106"/>
        <v>0</v>
      </c>
      <c r="AO780" s="258" t="e">
        <f t="shared" si="108"/>
        <v>#VALUE!</v>
      </c>
    </row>
    <row r="781" spans="1:41">
      <c r="A781" s="261" t="e">
        <f t="shared" si="110"/>
        <v>#VALUE!</v>
      </c>
      <c r="B781" s="241">
        <v>778</v>
      </c>
      <c r="C781" s="242"/>
      <c r="D781" s="256" t="str">
        <f t="shared" si="103"/>
        <v/>
      </c>
      <c r="E781" s="234"/>
      <c r="F781" s="234"/>
      <c r="G781" s="242"/>
      <c r="H781" s="257" t="str">
        <f t="shared" si="104"/>
        <v/>
      </c>
      <c r="I781" s="234"/>
      <c r="J781" s="234"/>
      <c r="K781" s="234"/>
      <c r="L781" s="234"/>
      <c r="M781" s="308">
        <f t="shared" si="105"/>
        <v>0</v>
      </c>
      <c r="N781" s="234"/>
      <c r="O781" s="234"/>
      <c r="P781" s="234"/>
      <c r="Q781" s="234"/>
      <c r="R781" s="234"/>
      <c r="S781" s="234"/>
      <c r="T781" s="234"/>
      <c r="U781" s="234"/>
      <c r="V781" s="234"/>
      <c r="W781" s="234"/>
      <c r="X781" s="234"/>
      <c r="Y781" s="234"/>
      <c r="Z781" s="234"/>
      <c r="AA781" s="234"/>
      <c r="AB781" s="234"/>
      <c r="AC781" s="234"/>
      <c r="AD781" s="234"/>
      <c r="AE781" s="234"/>
      <c r="AF781" s="234"/>
      <c r="AG781" s="234"/>
      <c r="AH781" s="234"/>
      <c r="AI781" s="234"/>
      <c r="AJ781" s="234"/>
      <c r="AK781" s="234"/>
      <c r="AL781" s="258" t="str">
        <f t="shared" si="107"/>
        <v>нет</v>
      </c>
      <c r="AM781" s="258" t="str">
        <f t="shared" si="109"/>
        <v>нет</v>
      </c>
      <c r="AN781" s="258">
        <f t="shared" si="106"/>
        <v>0</v>
      </c>
      <c r="AO781" s="258" t="e">
        <f t="shared" si="108"/>
        <v>#VALUE!</v>
      </c>
    </row>
    <row r="782" spans="1:41">
      <c r="A782" s="261" t="e">
        <f t="shared" si="110"/>
        <v>#VALUE!</v>
      </c>
      <c r="B782" s="241">
        <v>779</v>
      </c>
      <c r="C782" s="242"/>
      <c r="D782" s="256" t="str">
        <f t="shared" si="103"/>
        <v/>
      </c>
      <c r="E782" s="234"/>
      <c r="F782" s="234"/>
      <c r="G782" s="242"/>
      <c r="H782" s="257" t="str">
        <f t="shared" si="104"/>
        <v/>
      </c>
      <c r="I782" s="234"/>
      <c r="J782" s="234"/>
      <c r="K782" s="234"/>
      <c r="L782" s="234"/>
      <c r="M782" s="308">
        <f t="shared" si="105"/>
        <v>0</v>
      </c>
      <c r="N782" s="234"/>
      <c r="O782" s="234"/>
      <c r="P782" s="234"/>
      <c r="Q782" s="234"/>
      <c r="R782" s="234"/>
      <c r="S782" s="234"/>
      <c r="T782" s="234"/>
      <c r="U782" s="234"/>
      <c r="V782" s="234"/>
      <c r="W782" s="234"/>
      <c r="X782" s="234"/>
      <c r="Y782" s="234"/>
      <c r="Z782" s="234"/>
      <c r="AA782" s="234"/>
      <c r="AB782" s="234"/>
      <c r="AC782" s="234"/>
      <c r="AD782" s="234"/>
      <c r="AE782" s="234"/>
      <c r="AF782" s="234"/>
      <c r="AG782" s="234"/>
      <c r="AH782" s="234"/>
      <c r="AI782" s="234"/>
      <c r="AJ782" s="234"/>
      <c r="AK782" s="234"/>
      <c r="AL782" s="258" t="str">
        <f t="shared" si="107"/>
        <v>нет</v>
      </c>
      <c r="AM782" s="258" t="str">
        <f t="shared" si="109"/>
        <v>нет</v>
      </c>
      <c r="AN782" s="258">
        <f t="shared" si="106"/>
        <v>0</v>
      </c>
      <c r="AO782" s="258" t="e">
        <f t="shared" si="108"/>
        <v>#VALUE!</v>
      </c>
    </row>
    <row r="783" spans="1:41">
      <c r="A783" s="261" t="e">
        <f t="shared" si="110"/>
        <v>#VALUE!</v>
      </c>
      <c r="B783" s="241">
        <v>780</v>
      </c>
      <c r="C783" s="242"/>
      <c r="D783" s="256" t="str">
        <f t="shared" si="103"/>
        <v/>
      </c>
      <c r="E783" s="234"/>
      <c r="F783" s="234"/>
      <c r="G783" s="242"/>
      <c r="H783" s="257" t="str">
        <f t="shared" si="104"/>
        <v/>
      </c>
      <c r="I783" s="234"/>
      <c r="J783" s="234"/>
      <c r="K783" s="234"/>
      <c r="L783" s="234"/>
      <c r="M783" s="308">
        <f t="shared" si="105"/>
        <v>0</v>
      </c>
      <c r="N783" s="234"/>
      <c r="O783" s="234"/>
      <c r="P783" s="234"/>
      <c r="Q783" s="234"/>
      <c r="R783" s="234"/>
      <c r="S783" s="234"/>
      <c r="T783" s="234"/>
      <c r="U783" s="234"/>
      <c r="V783" s="234"/>
      <c r="W783" s="234"/>
      <c r="X783" s="234"/>
      <c r="Y783" s="234"/>
      <c r="Z783" s="234"/>
      <c r="AA783" s="234"/>
      <c r="AB783" s="234"/>
      <c r="AC783" s="234"/>
      <c r="AD783" s="234"/>
      <c r="AE783" s="234"/>
      <c r="AF783" s="234"/>
      <c r="AG783" s="234"/>
      <c r="AH783" s="234"/>
      <c r="AI783" s="234"/>
      <c r="AJ783" s="234"/>
      <c r="AK783" s="234"/>
      <c r="AL783" s="258" t="str">
        <f t="shared" si="107"/>
        <v>нет</v>
      </c>
      <c r="AM783" s="258" t="str">
        <f t="shared" si="109"/>
        <v>нет</v>
      </c>
      <c r="AN783" s="258">
        <f t="shared" si="106"/>
        <v>0</v>
      </c>
      <c r="AO783" s="258" t="e">
        <f t="shared" si="108"/>
        <v>#VALUE!</v>
      </c>
    </row>
    <row r="784" spans="1:41">
      <c r="A784" s="261" t="e">
        <f t="shared" si="110"/>
        <v>#VALUE!</v>
      </c>
      <c r="B784" s="241">
        <v>781</v>
      </c>
      <c r="C784" s="242"/>
      <c r="D784" s="256" t="str">
        <f t="shared" si="103"/>
        <v/>
      </c>
      <c r="E784" s="234"/>
      <c r="F784" s="234"/>
      <c r="G784" s="242"/>
      <c r="H784" s="257" t="str">
        <f t="shared" si="104"/>
        <v/>
      </c>
      <c r="I784" s="234"/>
      <c r="J784" s="234"/>
      <c r="K784" s="234"/>
      <c r="L784" s="234"/>
      <c r="M784" s="308">
        <f t="shared" si="105"/>
        <v>0</v>
      </c>
      <c r="N784" s="234"/>
      <c r="O784" s="234"/>
      <c r="P784" s="234"/>
      <c r="Q784" s="234"/>
      <c r="R784" s="234"/>
      <c r="S784" s="234"/>
      <c r="T784" s="234"/>
      <c r="U784" s="234"/>
      <c r="V784" s="234"/>
      <c r="W784" s="234"/>
      <c r="X784" s="234"/>
      <c r="Y784" s="234"/>
      <c r="Z784" s="234"/>
      <c r="AA784" s="234"/>
      <c r="AB784" s="234"/>
      <c r="AC784" s="234"/>
      <c r="AD784" s="234"/>
      <c r="AE784" s="234"/>
      <c r="AF784" s="234"/>
      <c r="AG784" s="234"/>
      <c r="AH784" s="234"/>
      <c r="AI784" s="234"/>
      <c r="AJ784" s="234"/>
      <c r="AK784" s="234"/>
      <c r="AL784" s="258" t="str">
        <f t="shared" si="107"/>
        <v>нет</v>
      </c>
      <c r="AM784" s="258" t="str">
        <f t="shared" si="109"/>
        <v>нет</v>
      </c>
      <c r="AN784" s="258">
        <f t="shared" si="106"/>
        <v>0</v>
      </c>
      <c r="AO784" s="258" t="e">
        <f t="shared" si="108"/>
        <v>#VALUE!</v>
      </c>
    </row>
    <row r="785" spans="1:41">
      <c r="A785" s="261" t="e">
        <f t="shared" si="110"/>
        <v>#VALUE!</v>
      </c>
      <c r="B785" s="241">
        <v>782</v>
      </c>
      <c r="C785" s="242"/>
      <c r="D785" s="256" t="str">
        <f t="shared" si="103"/>
        <v/>
      </c>
      <c r="E785" s="234"/>
      <c r="F785" s="234"/>
      <c r="G785" s="242"/>
      <c r="H785" s="257" t="str">
        <f t="shared" si="104"/>
        <v/>
      </c>
      <c r="I785" s="234"/>
      <c r="J785" s="234"/>
      <c r="K785" s="234"/>
      <c r="L785" s="234"/>
      <c r="M785" s="308">
        <f t="shared" si="105"/>
        <v>0</v>
      </c>
      <c r="N785" s="234"/>
      <c r="O785" s="234"/>
      <c r="P785" s="234"/>
      <c r="Q785" s="234"/>
      <c r="R785" s="234"/>
      <c r="S785" s="234"/>
      <c r="T785" s="234"/>
      <c r="U785" s="234"/>
      <c r="V785" s="234"/>
      <c r="W785" s="234"/>
      <c r="X785" s="234"/>
      <c r="Y785" s="234"/>
      <c r="Z785" s="234"/>
      <c r="AA785" s="234"/>
      <c r="AB785" s="234"/>
      <c r="AC785" s="234"/>
      <c r="AD785" s="234"/>
      <c r="AE785" s="234"/>
      <c r="AF785" s="234"/>
      <c r="AG785" s="234"/>
      <c r="AH785" s="234"/>
      <c r="AI785" s="234"/>
      <c r="AJ785" s="234"/>
      <c r="AK785" s="234"/>
      <c r="AL785" s="258" t="str">
        <f t="shared" si="107"/>
        <v>нет</v>
      </c>
      <c r="AM785" s="258" t="str">
        <f t="shared" si="109"/>
        <v>нет</v>
      </c>
      <c r="AN785" s="258">
        <f t="shared" si="106"/>
        <v>0</v>
      </c>
      <c r="AO785" s="258" t="e">
        <f t="shared" si="108"/>
        <v>#VALUE!</v>
      </c>
    </row>
    <row r="786" spans="1:41">
      <c r="A786" s="261" t="e">
        <f t="shared" si="110"/>
        <v>#VALUE!</v>
      </c>
      <c r="B786" s="241">
        <v>783</v>
      </c>
      <c r="C786" s="242"/>
      <c r="D786" s="256" t="str">
        <f t="shared" si="103"/>
        <v/>
      </c>
      <c r="E786" s="234"/>
      <c r="F786" s="234"/>
      <c r="G786" s="242"/>
      <c r="H786" s="257" t="str">
        <f t="shared" si="104"/>
        <v/>
      </c>
      <c r="I786" s="234"/>
      <c r="J786" s="234"/>
      <c r="K786" s="234"/>
      <c r="L786" s="234"/>
      <c r="M786" s="308">
        <f t="shared" si="105"/>
        <v>0</v>
      </c>
      <c r="N786" s="234"/>
      <c r="O786" s="234"/>
      <c r="P786" s="234"/>
      <c r="Q786" s="234"/>
      <c r="R786" s="234"/>
      <c r="S786" s="234"/>
      <c r="T786" s="234"/>
      <c r="U786" s="234"/>
      <c r="V786" s="234"/>
      <c r="W786" s="234"/>
      <c r="X786" s="234"/>
      <c r="Y786" s="234"/>
      <c r="Z786" s="234"/>
      <c r="AA786" s="234"/>
      <c r="AB786" s="234"/>
      <c r="AC786" s="234"/>
      <c r="AD786" s="234"/>
      <c r="AE786" s="234"/>
      <c r="AF786" s="234"/>
      <c r="AG786" s="234"/>
      <c r="AH786" s="234"/>
      <c r="AI786" s="234"/>
      <c r="AJ786" s="234"/>
      <c r="AK786" s="234"/>
      <c r="AL786" s="258" t="str">
        <f t="shared" si="107"/>
        <v>нет</v>
      </c>
      <c r="AM786" s="258" t="str">
        <f t="shared" si="109"/>
        <v>нет</v>
      </c>
      <c r="AN786" s="258">
        <f t="shared" si="106"/>
        <v>0</v>
      </c>
      <c r="AO786" s="258" t="e">
        <f t="shared" si="108"/>
        <v>#VALUE!</v>
      </c>
    </row>
    <row r="787" spans="1:41">
      <c r="A787" s="261" t="e">
        <f t="shared" si="110"/>
        <v>#VALUE!</v>
      </c>
      <c r="B787" s="241">
        <v>784</v>
      </c>
      <c r="C787" s="242"/>
      <c r="D787" s="256" t="str">
        <f t="shared" si="103"/>
        <v/>
      </c>
      <c r="E787" s="234"/>
      <c r="F787" s="234"/>
      <c r="G787" s="242"/>
      <c r="H787" s="257" t="str">
        <f t="shared" si="104"/>
        <v/>
      </c>
      <c r="I787" s="234"/>
      <c r="J787" s="234"/>
      <c r="K787" s="234"/>
      <c r="L787" s="234"/>
      <c r="M787" s="308">
        <f t="shared" si="105"/>
        <v>0</v>
      </c>
      <c r="N787" s="234"/>
      <c r="O787" s="234"/>
      <c r="P787" s="234"/>
      <c r="Q787" s="234"/>
      <c r="R787" s="234"/>
      <c r="S787" s="234"/>
      <c r="T787" s="234"/>
      <c r="U787" s="234"/>
      <c r="V787" s="234"/>
      <c r="W787" s="234"/>
      <c r="X787" s="234"/>
      <c r="Y787" s="234"/>
      <c r="Z787" s="234"/>
      <c r="AA787" s="234"/>
      <c r="AB787" s="234"/>
      <c r="AC787" s="234"/>
      <c r="AD787" s="234"/>
      <c r="AE787" s="234"/>
      <c r="AF787" s="234"/>
      <c r="AG787" s="234"/>
      <c r="AH787" s="234"/>
      <c r="AI787" s="234"/>
      <c r="AJ787" s="234"/>
      <c r="AK787" s="234"/>
      <c r="AL787" s="258" t="str">
        <f t="shared" si="107"/>
        <v>нет</v>
      </c>
      <c r="AM787" s="258" t="str">
        <f t="shared" si="109"/>
        <v>нет</v>
      </c>
      <c r="AN787" s="258">
        <f t="shared" si="106"/>
        <v>0</v>
      </c>
      <c r="AO787" s="258" t="e">
        <f t="shared" si="108"/>
        <v>#VALUE!</v>
      </c>
    </row>
    <row r="788" spans="1:41">
      <c r="A788" s="261" t="e">
        <f t="shared" si="110"/>
        <v>#VALUE!</v>
      </c>
      <c r="B788" s="241">
        <v>785</v>
      </c>
      <c r="C788" s="242"/>
      <c r="D788" s="256" t="str">
        <f t="shared" si="103"/>
        <v/>
      </c>
      <c r="E788" s="234"/>
      <c r="F788" s="234"/>
      <c r="G788" s="242"/>
      <c r="H788" s="257" t="str">
        <f t="shared" si="104"/>
        <v/>
      </c>
      <c r="I788" s="234"/>
      <c r="J788" s="234"/>
      <c r="K788" s="234"/>
      <c r="L788" s="234"/>
      <c r="M788" s="308">
        <f t="shared" si="105"/>
        <v>0</v>
      </c>
      <c r="N788" s="234"/>
      <c r="O788" s="234"/>
      <c r="P788" s="234"/>
      <c r="Q788" s="234"/>
      <c r="R788" s="234"/>
      <c r="S788" s="234"/>
      <c r="T788" s="234"/>
      <c r="U788" s="234"/>
      <c r="V788" s="234"/>
      <c r="W788" s="234"/>
      <c r="X788" s="234"/>
      <c r="Y788" s="234"/>
      <c r="Z788" s="234"/>
      <c r="AA788" s="234"/>
      <c r="AB788" s="234"/>
      <c r="AC788" s="234"/>
      <c r="AD788" s="234"/>
      <c r="AE788" s="234"/>
      <c r="AF788" s="234"/>
      <c r="AG788" s="234"/>
      <c r="AH788" s="234"/>
      <c r="AI788" s="234"/>
      <c r="AJ788" s="234"/>
      <c r="AK788" s="234"/>
      <c r="AL788" s="258" t="str">
        <f t="shared" si="107"/>
        <v>нет</v>
      </c>
      <c r="AM788" s="258" t="str">
        <f t="shared" si="109"/>
        <v>нет</v>
      </c>
      <c r="AN788" s="258">
        <f t="shared" si="106"/>
        <v>0</v>
      </c>
      <c r="AO788" s="258" t="e">
        <f t="shared" si="108"/>
        <v>#VALUE!</v>
      </c>
    </row>
    <row r="789" spans="1:41">
      <c r="A789" s="261" t="e">
        <f t="shared" si="110"/>
        <v>#VALUE!</v>
      </c>
      <c r="B789" s="241">
        <v>786</v>
      </c>
      <c r="C789" s="242"/>
      <c r="D789" s="256" t="str">
        <f t="shared" si="103"/>
        <v/>
      </c>
      <c r="E789" s="234"/>
      <c r="F789" s="234"/>
      <c r="G789" s="242"/>
      <c r="H789" s="257" t="str">
        <f t="shared" si="104"/>
        <v/>
      </c>
      <c r="I789" s="234"/>
      <c r="J789" s="234"/>
      <c r="K789" s="234"/>
      <c r="L789" s="234"/>
      <c r="M789" s="308">
        <f t="shared" si="105"/>
        <v>0</v>
      </c>
      <c r="N789" s="234"/>
      <c r="O789" s="234"/>
      <c r="P789" s="234"/>
      <c r="Q789" s="234"/>
      <c r="R789" s="234"/>
      <c r="S789" s="234"/>
      <c r="T789" s="234"/>
      <c r="U789" s="234"/>
      <c r="V789" s="234"/>
      <c r="W789" s="234"/>
      <c r="X789" s="234"/>
      <c r="Y789" s="234"/>
      <c r="Z789" s="234"/>
      <c r="AA789" s="234"/>
      <c r="AB789" s="234"/>
      <c r="AC789" s="234"/>
      <c r="AD789" s="234"/>
      <c r="AE789" s="234"/>
      <c r="AF789" s="234"/>
      <c r="AG789" s="234"/>
      <c r="AH789" s="234"/>
      <c r="AI789" s="234"/>
      <c r="AJ789" s="234"/>
      <c r="AK789" s="234"/>
      <c r="AL789" s="258" t="str">
        <f t="shared" si="107"/>
        <v>нет</v>
      </c>
      <c r="AM789" s="258" t="str">
        <f t="shared" si="109"/>
        <v>нет</v>
      </c>
      <c r="AN789" s="258">
        <f t="shared" si="106"/>
        <v>0</v>
      </c>
      <c r="AO789" s="258" t="e">
        <f t="shared" si="108"/>
        <v>#VALUE!</v>
      </c>
    </row>
    <row r="790" spans="1:41">
      <c r="A790" s="261" t="e">
        <f t="shared" si="110"/>
        <v>#VALUE!</v>
      </c>
      <c r="B790" s="241">
        <v>787</v>
      </c>
      <c r="C790" s="242"/>
      <c r="D790" s="256" t="str">
        <f t="shared" si="103"/>
        <v/>
      </c>
      <c r="E790" s="234"/>
      <c r="F790" s="234"/>
      <c r="G790" s="242"/>
      <c r="H790" s="257" t="str">
        <f t="shared" si="104"/>
        <v/>
      </c>
      <c r="I790" s="234"/>
      <c r="J790" s="234"/>
      <c r="K790" s="234"/>
      <c r="L790" s="234"/>
      <c r="M790" s="308">
        <f t="shared" si="105"/>
        <v>0</v>
      </c>
      <c r="N790" s="234"/>
      <c r="O790" s="234"/>
      <c r="P790" s="234"/>
      <c r="Q790" s="234"/>
      <c r="R790" s="234"/>
      <c r="S790" s="234"/>
      <c r="T790" s="234"/>
      <c r="U790" s="234"/>
      <c r="V790" s="234"/>
      <c r="W790" s="234"/>
      <c r="X790" s="234"/>
      <c r="Y790" s="234"/>
      <c r="Z790" s="234"/>
      <c r="AA790" s="234"/>
      <c r="AB790" s="234"/>
      <c r="AC790" s="234"/>
      <c r="AD790" s="234"/>
      <c r="AE790" s="234"/>
      <c r="AF790" s="234"/>
      <c r="AG790" s="234"/>
      <c r="AH790" s="234"/>
      <c r="AI790" s="234"/>
      <c r="AJ790" s="234"/>
      <c r="AK790" s="234"/>
      <c r="AL790" s="258" t="str">
        <f t="shared" si="107"/>
        <v>нет</v>
      </c>
      <c r="AM790" s="258" t="str">
        <f t="shared" si="109"/>
        <v>нет</v>
      </c>
      <c r="AN790" s="258">
        <f t="shared" si="106"/>
        <v>0</v>
      </c>
      <c r="AO790" s="258" t="e">
        <f t="shared" si="108"/>
        <v>#VALUE!</v>
      </c>
    </row>
    <row r="791" spans="1:41">
      <c r="A791" s="261" t="e">
        <f t="shared" si="110"/>
        <v>#VALUE!</v>
      </c>
      <c r="B791" s="241">
        <v>788</v>
      </c>
      <c r="C791" s="242"/>
      <c r="D791" s="256" t="str">
        <f t="shared" si="103"/>
        <v/>
      </c>
      <c r="E791" s="234"/>
      <c r="F791" s="234"/>
      <c r="G791" s="242"/>
      <c r="H791" s="257" t="str">
        <f t="shared" si="104"/>
        <v/>
      </c>
      <c r="I791" s="234"/>
      <c r="J791" s="234"/>
      <c r="K791" s="234"/>
      <c r="L791" s="234"/>
      <c r="M791" s="308">
        <f t="shared" si="105"/>
        <v>0</v>
      </c>
      <c r="N791" s="234"/>
      <c r="O791" s="234"/>
      <c r="P791" s="234"/>
      <c r="Q791" s="234"/>
      <c r="R791" s="234"/>
      <c r="S791" s="234"/>
      <c r="T791" s="234"/>
      <c r="U791" s="234"/>
      <c r="V791" s="234"/>
      <c r="W791" s="234"/>
      <c r="X791" s="234"/>
      <c r="Y791" s="234"/>
      <c r="Z791" s="234"/>
      <c r="AA791" s="234"/>
      <c r="AB791" s="234"/>
      <c r="AC791" s="234"/>
      <c r="AD791" s="234"/>
      <c r="AE791" s="234"/>
      <c r="AF791" s="234"/>
      <c r="AG791" s="234"/>
      <c r="AH791" s="234"/>
      <c r="AI791" s="234"/>
      <c r="AJ791" s="234"/>
      <c r="AK791" s="234"/>
      <c r="AL791" s="258" t="str">
        <f t="shared" si="107"/>
        <v>нет</v>
      </c>
      <c r="AM791" s="258" t="str">
        <f t="shared" si="109"/>
        <v>нет</v>
      </c>
      <c r="AN791" s="258">
        <f t="shared" si="106"/>
        <v>0</v>
      </c>
      <c r="AO791" s="258" t="e">
        <f t="shared" si="108"/>
        <v>#VALUE!</v>
      </c>
    </row>
    <row r="792" spans="1:41">
      <c r="A792" s="261" t="e">
        <f t="shared" si="110"/>
        <v>#VALUE!</v>
      </c>
      <c r="B792" s="241">
        <v>789</v>
      </c>
      <c r="C792" s="242"/>
      <c r="D792" s="256" t="str">
        <f t="shared" si="103"/>
        <v/>
      </c>
      <c r="E792" s="234"/>
      <c r="F792" s="234"/>
      <c r="G792" s="242"/>
      <c r="H792" s="257" t="str">
        <f t="shared" si="104"/>
        <v/>
      </c>
      <c r="I792" s="234"/>
      <c r="J792" s="234"/>
      <c r="K792" s="234"/>
      <c r="L792" s="234"/>
      <c r="M792" s="308">
        <f t="shared" si="105"/>
        <v>0</v>
      </c>
      <c r="N792" s="234"/>
      <c r="O792" s="234"/>
      <c r="P792" s="234"/>
      <c r="Q792" s="234"/>
      <c r="R792" s="234"/>
      <c r="S792" s="234"/>
      <c r="T792" s="234"/>
      <c r="U792" s="234"/>
      <c r="V792" s="234"/>
      <c r="W792" s="234"/>
      <c r="X792" s="234"/>
      <c r="Y792" s="234"/>
      <c r="Z792" s="234"/>
      <c r="AA792" s="234"/>
      <c r="AB792" s="234"/>
      <c r="AC792" s="234"/>
      <c r="AD792" s="234"/>
      <c r="AE792" s="234"/>
      <c r="AF792" s="234"/>
      <c r="AG792" s="234"/>
      <c r="AH792" s="234"/>
      <c r="AI792" s="234"/>
      <c r="AJ792" s="234"/>
      <c r="AK792" s="234"/>
      <c r="AL792" s="258" t="str">
        <f t="shared" si="107"/>
        <v>нет</v>
      </c>
      <c r="AM792" s="258" t="str">
        <f t="shared" si="109"/>
        <v>нет</v>
      </c>
      <c r="AN792" s="258">
        <f t="shared" si="106"/>
        <v>0</v>
      </c>
      <c r="AO792" s="258" t="e">
        <f t="shared" si="108"/>
        <v>#VALUE!</v>
      </c>
    </row>
    <row r="793" spans="1:41">
      <c r="A793" s="261" t="e">
        <f t="shared" si="110"/>
        <v>#VALUE!</v>
      </c>
      <c r="B793" s="241">
        <v>790</v>
      </c>
      <c r="C793" s="242"/>
      <c r="D793" s="256" t="str">
        <f t="shared" si="103"/>
        <v/>
      </c>
      <c r="E793" s="234"/>
      <c r="F793" s="234"/>
      <c r="G793" s="242"/>
      <c r="H793" s="257" t="str">
        <f t="shared" si="104"/>
        <v/>
      </c>
      <c r="I793" s="234"/>
      <c r="J793" s="234"/>
      <c r="K793" s="234"/>
      <c r="L793" s="234"/>
      <c r="M793" s="308">
        <f t="shared" si="105"/>
        <v>0</v>
      </c>
      <c r="N793" s="234"/>
      <c r="O793" s="234"/>
      <c r="P793" s="234"/>
      <c r="Q793" s="234"/>
      <c r="R793" s="234"/>
      <c r="S793" s="234"/>
      <c r="T793" s="234"/>
      <c r="U793" s="234"/>
      <c r="V793" s="234"/>
      <c r="W793" s="234"/>
      <c r="X793" s="234"/>
      <c r="Y793" s="234"/>
      <c r="Z793" s="234"/>
      <c r="AA793" s="234"/>
      <c r="AB793" s="234"/>
      <c r="AC793" s="234"/>
      <c r="AD793" s="234"/>
      <c r="AE793" s="234"/>
      <c r="AF793" s="234"/>
      <c r="AG793" s="234"/>
      <c r="AH793" s="234"/>
      <c r="AI793" s="234"/>
      <c r="AJ793" s="234"/>
      <c r="AK793" s="234"/>
      <c r="AL793" s="258" t="str">
        <f t="shared" si="107"/>
        <v>нет</v>
      </c>
      <c r="AM793" s="258" t="str">
        <f t="shared" si="109"/>
        <v>нет</v>
      </c>
      <c r="AN793" s="258">
        <f t="shared" si="106"/>
        <v>0</v>
      </c>
      <c r="AO793" s="258" t="e">
        <f t="shared" si="108"/>
        <v>#VALUE!</v>
      </c>
    </row>
    <row r="794" spans="1:41">
      <c r="A794" s="261" t="e">
        <f t="shared" si="110"/>
        <v>#VALUE!</v>
      </c>
      <c r="B794" s="241">
        <v>791</v>
      </c>
      <c r="C794" s="242"/>
      <c r="D794" s="256" t="str">
        <f t="shared" si="103"/>
        <v/>
      </c>
      <c r="E794" s="234"/>
      <c r="F794" s="234"/>
      <c r="G794" s="242"/>
      <c r="H794" s="257" t="str">
        <f t="shared" si="104"/>
        <v/>
      </c>
      <c r="I794" s="234"/>
      <c r="J794" s="234"/>
      <c r="K794" s="234"/>
      <c r="L794" s="234"/>
      <c r="M794" s="308">
        <f t="shared" si="105"/>
        <v>0</v>
      </c>
      <c r="N794" s="234"/>
      <c r="O794" s="234"/>
      <c r="P794" s="234"/>
      <c r="Q794" s="234"/>
      <c r="R794" s="234"/>
      <c r="S794" s="234"/>
      <c r="T794" s="234"/>
      <c r="U794" s="234"/>
      <c r="V794" s="234"/>
      <c r="W794" s="234"/>
      <c r="X794" s="234"/>
      <c r="Y794" s="234"/>
      <c r="Z794" s="234"/>
      <c r="AA794" s="234"/>
      <c r="AB794" s="234"/>
      <c r="AC794" s="234"/>
      <c r="AD794" s="234"/>
      <c r="AE794" s="234"/>
      <c r="AF794" s="234"/>
      <c r="AG794" s="234"/>
      <c r="AH794" s="234"/>
      <c r="AI794" s="234"/>
      <c r="AJ794" s="234"/>
      <c r="AK794" s="234"/>
      <c r="AL794" s="258" t="str">
        <f t="shared" si="107"/>
        <v>нет</v>
      </c>
      <c r="AM794" s="258" t="str">
        <f t="shared" si="109"/>
        <v>нет</v>
      </c>
      <c r="AN794" s="258">
        <f t="shared" si="106"/>
        <v>0</v>
      </c>
      <c r="AO794" s="258" t="e">
        <f t="shared" si="108"/>
        <v>#VALUE!</v>
      </c>
    </row>
    <row r="795" spans="1:41">
      <c r="A795" s="261" t="e">
        <f t="shared" si="110"/>
        <v>#VALUE!</v>
      </c>
      <c r="B795" s="241">
        <v>792</v>
      </c>
      <c r="C795" s="242"/>
      <c r="D795" s="256" t="str">
        <f t="shared" si="103"/>
        <v/>
      </c>
      <c r="E795" s="234"/>
      <c r="F795" s="234"/>
      <c r="G795" s="242"/>
      <c r="H795" s="257" t="str">
        <f t="shared" si="104"/>
        <v/>
      </c>
      <c r="I795" s="234"/>
      <c r="J795" s="234"/>
      <c r="K795" s="234"/>
      <c r="L795" s="234"/>
      <c r="M795" s="308">
        <f t="shared" si="105"/>
        <v>0</v>
      </c>
      <c r="N795" s="234"/>
      <c r="O795" s="234"/>
      <c r="P795" s="234"/>
      <c r="Q795" s="234"/>
      <c r="R795" s="234"/>
      <c r="S795" s="234"/>
      <c r="T795" s="234"/>
      <c r="U795" s="234"/>
      <c r="V795" s="234"/>
      <c r="W795" s="234"/>
      <c r="X795" s="234"/>
      <c r="Y795" s="234"/>
      <c r="Z795" s="234"/>
      <c r="AA795" s="234"/>
      <c r="AB795" s="234"/>
      <c r="AC795" s="234"/>
      <c r="AD795" s="234"/>
      <c r="AE795" s="234"/>
      <c r="AF795" s="234"/>
      <c r="AG795" s="234"/>
      <c r="AH795" s="234"/>
      <c r="AI795" s="234"/>
      <c r="AJ795" s="234"/>
      <c r="AK795" s="234"/>
      <c r="AL795" s="258" t="str">
        <f t="shared" si="107"/>
        <v>нет</v>
      </c>
      <c r="AM795" s="258" t="str">
        <f t="shared" si="109"/>
        <v>нет</v>
      </c>
      <c r="AN795" s="258">
        <f t="shared" si="106"/>
        <v>0</v>
      </c>
      <c r="AO795" s="258" t="e">
        <f t="shared" si="108"/>
        <v>#VALUE!</v>
      </c>
    </row>
    <row r="796" spans="1:41">
      <c r="A796" s="261" t="e">
        <f t="shared" si="110"/>
        <v>#VALUE!</v>
      </c>
      <c r="B796" s="241">
        <v>793</v>
      </c>
      <c r="C796" s="242"/>
      <c r="D796" s="256" t="str">
        <f t="shared" si="103"/>
        <v/>
      </c>
      <c r="E796" s="234"/>
      <c r="F796" s="234"/>
      <c r="G796" s="242"/>
      <c r="H796" s="257" t="str">
        <f t="shared" si="104"/>
        <v/>
      </c>
      <c r="I796" s="234"/>
      <c r="J796" s="234"/>
      <c r="K796" s="234"/>
      <c r="L796" s="234"/>
      <c r="M796" s="308">
        <f t="shared" si="105"/>
        <v>0</v>
      </c>
      <c r="N796" s="234"/>
      <c r="O796" s="234"/>
      <c r="P796" s="234"/>
      <c r="Q796" s="234"/>
      <c r="R796" s="234"/>
      <c r="S796" s="234"/>
      <c r="T796" s="234"/>
      <c r="U796" s="234"/>
      <c r="V796" s="234"/>
      <c r="W796" s="234"/>
      <c r="X796" s="234"/>
      <c r="Y796" s="234"/>
      <c r="Z796" s="234"/>
      <c r="AA796" s="234"/>
      <c r="AB796" s="234"/>
      <c r="AC796" s="234"/>
      <c r="AD796" s="234"/>
      <c r="AE796" s="234"/>
      <c r="AF796" s="234"/>
      <c r="AG796" s="234"/>
      <c r="AH796" s="234"/>
      <c r="AI796" s="234"/>
      <c r="AJ796" s="234"/>
      <c r="AK796" s="234"/>
      <c r="AL796" s="258" t="str">
        <f t="shared" si="107"/>
        <v>нет</v>
      </c>
      <c r="AM796" s="258" t="str">
        <f t="shared" si="109"/>
        <v>нет</v>
      </c>
      <c r="AN796" s="258">
        <f t="shared" si="106"/>
        <v>0</v>
      </c>
      <c r="AO796" s="258" t="e">
        <f t="shared" si="108"/>
        <v>#VALUE!</v>
      </c>
    </row>
    <row r="797" spans="1:41">
      <c r="A797" s="261" t="e">
        <f t="shared" si="110"/>
        <v>#VALUE!</v>
      </c>
      <c r="B797" s="241">
        <v>794</v>
      </c>
      <c r="C797" s="242"/>
      <c r="D797" s="256" t="str">
        <f t="shared" si="103"/>
        <v/>
      </c>
      <c r="E797" s="234"/>
      <c r="F797" s="234"/>
      <c r="G797" s="242"/>
      <c r="H797" s="257" t="str">
        <f t="shared" si="104"/>
        <v/>
      </c>
      <c r="I797" s="234"/>
      <c r="J797" s="234"/>
      <c r="K797" s="234"/>
      <c r="L797" s="234"/>
      <c r="M797" s="308">
        <f t="shared" si="105"/>
        <v>0</v>
      </c>
      <c r="N797" s="234"/>
      <c r="O797" s="234"/>
      <c r="P797" s="234"/>
      <c r="Q797" s="234"/>
      <c r="R797" s="234"/>
      <c r="S797" s="234"/>
      <c r="T797" s="234"/>
      <c r="U797" s="234"/>
      <c r="V797" s="234"/>
      <c r="W797" s="234"/>
      <c r="X797" s="234"/>
      <c r="Y797" s="234"/>
      <c r="Z797" s="234"/>
      <c r="AA797" s="234"/>
      <c r="AB797" s="234"/>
      <c r="AC797" s="234"/>
      <c r="AD797" s="234"/>
      <c r="AE797" s="234"/>
      <c r="AF797" s="234"/>
      <c r="AG797" s="234"/>
      <c r="AH797" s="234"/>
      <c r="AI797" s="234"/>
      <c r="AJ797" s="234"/>
      <c r="AK797" s="234"/>
      <c r="AL797" s="258" t="str">
        <f t="shared" si="107"/>
        <v>нет</v>
      </c>
      <c r="AM797" s="258" t="str">
        <f t="shared" si="109"/>
        <v>нет</v>
      </c>
      <c r="AN797" s="258">
        <f t="shared" si="106"/>
        <v>0</v>
      </c>
      <c r="AO797" s="258" t="e">
        <f t="shared" si="108"/>
        <v>#VALUE!</v>
      </c>
    </row>
    <row r="798" spans="1:41">
      <c r="A798" s="261" t="e">
        <f t="shared" si="110"/>
        <v>#VALUE!</v>
      </c>
      <c r="B798" s="241">
        <v>795</v>
      </c>
      <c r="C798" s="242"/>
      <c r="D798" s="256" t="str">
        <f t="shared" si="103"/>
        <v/>
      </c>
      <c r="E798" s="234"/>
      <c r="F798" s="234"/>
      <c r="G798" s="242"/>
      <c r="H798" s="257" t="str">
        <f t="shared" si="104"/>
        <v/>
      </c>
      <c r="I798" s="234"/>
      <c r="J798" s="234"/>
      <c r="K798" s="234"/>
      <c r="L798" s="234"/>
      <c r="M798" s="308">
        <f t="shared" si="105"/>
        <v>0</v>
      </c>
      <c r="N798" s="234"/>
      <c r="O798" s="234"/>
      <c r="P798" s="234"/>
      <c r="Q798" s="234"/>
      <c r="R798" s="234"/>
      <c r="S798" s="234"/>
      <c r="T798" s="234"/>
      <c r="U798" s="234"/>
      <c r="V798" s="234"/>
      <c r="W798" s="234"/>
      <c r="X798" s="234"/>
      <c r="Y798" s="234"/>
      <c r="Z798" s="234"/>
      <c r="AA798" s="234"/>
      <c r="AB798" s="234"/>
      <c r="AC798" s="234"/>
      <c r="AD798" s="234"/>
      <c r="AE798" s="234"/>
      <c r="AF798" s="234"/>
      <c r="AG798" s="234"/>
      <c r="AH798" s="234"/>
      <c r="AI798" s="234"/>
      <c r="AJ798" s="234"/>
      <c r="AK798" s="234"/>
      <c r="AL798" s="258" t="str">
        <f t="shared" si="107"/>
        <v>нет</v>
      </c>
      <c r="AM798" s="258" t="str">
        <f t="shared" si="109"/>
        <v>нет</v>
      </c>
      <c r="AN798" s="258">
        <f t="shared" si="106"/>
        <v>0</v>
      </c>
      <c r="AO798" s="258" t="e">
        <f t="shared" si="108"/>
        <v>#VALUE!</v>
      </c>
    </row>
    <row r="799" spans="1:41">
      <c r="A799" s="261" t="e">
        <f t="shared" si="110"/>
        <v>#VALUE!</v>
      </c>
      <c r="B799" s="241">
        <v>796</v>
      </c>
      <c r="C799" s="242"/>
      <c r="D799" s="256" t="str">
        <f t="shared" si="103"/>
        <v/>
      </c>
      <c r="E799" s="234"/>
      <c r="F799" s="234"/>
      <c r="G799" s="242"/>
      <c r="H799" s="257" t="str">
        <f t="shared" si="104"/>
        <v/>
      </c>
      <c r="I799" s="234"/>
      <c r="J799" s="234"/>
      <c r="K799" s="234"/>
      <c r="L799" s="234"/>
      <c r="M799" s="308">
        <f t="shared" si="105"/>
        <v>0</v>
      </c>
      <c r="N799" s="234"/>
      <c r="O799" s="234"/>
      <c r="P799" s="234"/>
      <c r="Q799" s="234"/>
      <c r="R799" s="234"/>
      <c r="S799" s="234"/>
      <c r="T799" s="234"/>
      <c r="U799" s="234"/>
      <c r="V799" s="234"/>
      <c r="W799" s="234"/>
      <c r="X799" s="234"/>
      <c r="Y799" s="234"/>
      <c r="Z799" s="234"/>
      <c r="AA799" s="234"/>
      <c r="AB799" s="234"/>
      <c r="AC799" s="234"/>
      <c r="AD799" s="234"/>
      <c r="AE799" s="234"/>
      <c r="AF799" s="234"/>
      <c r="AG799" s="234"/>
      <c r="AH799" s="234"/>
      <c r="AI799" s="234"/>
      <c r="AJ799" s="234"/>
      <c r="AK799" s="234"/>
      <c r="AL799" s="258" t="str">
        <f t="shared" si="107"/>
        <v>нет</v>
      </c>
      <c r="AM799" s="258" t="str">
        <f t="shared" si="109"/>
        <v>нет</v>
      </c>
      <c r="AN799" s="258">
        <f t="shared" si="106"/>
        <v>0</v>
      </c>
      <c r="AO799" s="258" t="e">
        <f t="shared" si="108"/>
        <v>#VALUE!</v>
      </c>
    </row>
    <row r="800" spans="1:41">
      <c r="A800" s="261" t="e">
        <f t="shared" si="110"/>
        <v>#VALUE!</v>
      </c>
      <c r="B800" s="241">
        <v>797</v>
      </c>
      <c r="C800" s="242"/>
      <c r="D800" s="256" t="str">
        <f t="shared" si="103"/>
        <v/>
      </c>
      <c r="E800" s="234"/>
      <c r="F800" s="234"/>
      <c r="G800" s="242"/>
      <c r="H800" s="257" t="str">
        <f t="shared" si="104"/>
        <v/>
      </c>
      <c r="I800" s="234"/>
      <c r="J800" s="234"/>
      <c r="K800" s="234"/>
      <c r="L800" s="234"/>
      <c r="M800" s="308">
        <f t="shared" si="105"/>
        <v>0</v>
      </c>
      <c r="N800" s="234"/>
      <c r="O800" s="234"/>
      <c r="P800" s="234"/>
      <c r="Q800" s="234"/>
      <c r="R800" s="234"/>
      <c r="S800" s="234"/>
      <c r="T800" s="234"/>
      <c r="U800" s="234"/>
      <c r="V800" s="234"/>
      <c r="W800" s="234"/>
      <c r="X800" s="234"/>
      <c r="Y800" s="234"/>
      <c r="Z800" s="234"/>
      <c r="AA800" s="234"/>
      <c r="AB800" s="234"/>
      <c r="AC800" s="234"/>
      <c r="AD800" s="234"/>
      <c r="AE800" s="234"/>
      <c r="AF800" s="234"/>
      <c r="AG800" s="234"/>
      <c r="AH800" s="234"/>
      <c r="AI800" s="234"/>
      <c r="AJ800" s="234"/>
      <c r="AK800" s="234"/>
      <c r="AL800" s="258" t="str">
        <f t="shared" si="107"/>
        <v>нет</v>
      </c>
      <c r="AM800" s="258" t="str">
        <f t="shared" si="109"/>
        <v>нет</v>
      </c>
      <c r="AN800" s="258">
        <f t="shared" si="106"/>
        <v>0</v>
      </c>
      <c r="AO800" s="258" t="e">
        <f t="shared" si="108"/>
        <v>#VALUE!</v>
      </c>
    </row>
    <row r="801" spans="1:41">
      <c r="A801" s="261" t="e">
        <f t="shared" si="110"/>
        <v>#VALUE!</v>
      </c>
      <c r="B801" s="241">
        <v>798</v>
      </c>
      <c r="C801" s="242"/>
      <c r="D801" s="256" t="str">
        <f t="shared" si="103"/>
        <v/>
      </c>
      <c r="E801" s="234"/>
      <c r="F801" s="234"/>
      <c r="G801" s="242"/>
      <c r="H801" s="257" t="str">
        <f t="shared" si="104"/>
        <v/>
      </c>
      <c r="I801" s="234"/>
      <c r="J801" s="234"/>
      <c r="K801" s="234"/>
      <c r="L801" s="234"/>
      <c r="M801" s="308">
        <f t="shared" si="105"/>
        <v>0</v>
      </c>
      <c r="N801" s="234"/>
      <c r="O801" s="234"/>
      <c r="P801" s="234"/>
      <c r="Q801" s="234"/>
      <c r="R801" s="234"/>
      <c r="S801" s="234"/>
      <c r="T801" s="234"/>
      <c r="U801" s="234"/>
      <c r="V801" s="234"/>
      <c r="W801" s="234"/>
      <c r="X801" s="234"/>
      <c r="Y801" s="234"/>
      <c r="Z801" s="234"/>
      <c r="AA801" s="234"/>
      <c r="AB801" s="234"/>
      <c r="AC801" s="234"/>
      <c r="AD801" s="234"/>
      <c r="AE801" s="234"/>
      <c r="AF801" s="234"/>
      <c r="AG801" s="234"/>
      <c r="AH801" s="234"/>
      <c r="AI801" s="234"/>
      <c r="AJ801" s="234"/>
      <c r="AK801" s="234"/>
      <c r="AL801" s="258" t="str">
        <f t="shared" si="107"/>
        <v>нет</v>
      </c>
      <c r="AM801" s="258" t="str">
        <f t="shared" si="109"/>
        <v>нет</v>
      </c>
      <c r="AN801" s="258">
        <f t="shared" si="106"/>
        <v>0</v>
      </c>
      <c r="AO801" s="258" t="e">
        <f t="shared" si="108"/>
        <v>#VALUE!</v>
      </c>
    </row>
    <row r="802" spans="1:41">
      <c r="A802" s="261" t="e">
        <f t="shared" si="110"/>
        <v>#VALUE!</v>
      </c>
      <c r="B802" s="241">
        <v>799</v>
      </c>
      <c r="C802" s="242"/>
      <c r="D802" s="256" t="str">
        <f t="shared" si="103"/>
        <v/>
      </c>
      <c r="E802" s="234"/>
      <c r="F802" s="234"/>
      <c r="G802" s="242"/>
      <c r="H802" s="257" t="str">
        <f t="shared" si="104"/>
        <v/>
      </c>
      <c r="I802" s="234"/>
      <c r="J802" s="234"/>
      <c r="K802" s="234"/>
      <c r="L802" s="234"/>
      <c r="M802" s="308">
        <f t="shared" si="105"/>
        <v>0</v>
      </c>
      <c r="N802" s="234"/>
      <c r="O802" s="234"/>
      <c r="P802" s="234"/>
      <c r="Q802" s="234"/>
      <c r="R802" s="234"/>
      <c r="S802" s="234"/>
      <c r="T802" s="234"/>
      <c r="U802" s="234"/>
      <c r="V802" s="234"/>
      <c r="W802" s="234"/>
      <c r="X802" s="234"/>
      <c r="Y802" s="234"/>
      <c r="Z802" s="234"/>
      <c r="AA802" s="234"/>
      <c r="AB802" s="234"/>
      <c r="AC802" s="234"/>
      <c r="AD802" s="234"/>
      <c r="AE802" s="234"/>
      <c r="AF802" s="234"/>
      <c r="AG802" s="234"/>
      <c r="AH802" s="234"/>
      <c r="AI802" s="234"/>
      <c r="AJ802" s="234"/>
      <c r="AK802" s="234"/>
      <c r="AL802" s="258" t="str">
        <f t="shared" si="107"/>
        <v>нет</v>
      </c>
      <c r="AM802" s="258" t="str">
        <f t="shared" si="109"/>
        <v>нет</v>
      </c>
      <c r="AN802" s="258">
        <f t="shared" si="106"/>
        <v>0</v>
      </c>
      <c r="AO802" s="258" t="e">
        <f t="shared" si="108"/>
        <v>#VALUE!</v>
      </c>
    </row>
    <row r="803" spans="1:41">
      <c r="A803" s="261" t="e">
        <f t="shared" si="110"/>
        <v>#VALUE!</v>
      </c>
      <c r="B803" s="241">
        <v>800</v>
      </c>
      <c r="C803" s="242"/>
      <c r="D803" s="256" t="str">
        <f t="shared" si="103"/>
        <v/>
      </c>
      <c r="E803" s="234"/>
      <c r="F803" s="234"/>
      <c r="G803" s="242"/>
      <c r="H803" s="257" t="str">
        <f t="shared" si="104"/>
        <v/>
      </c>
      <c r="I803" s="234"/>
      <c r="J803" s="234"/>
      <c r="K803" s="234"/>
      <c r="L803" s="234"/>
      <c r="M803" s="308">
        <f t="shared" si="105"/>
        <v>0</v>
      </c>
      <c r="N803" s="234"/>
      <c r="O803" s="234"/>
      <c r="P803" s="234"/>
      <c r="Q803" s="234"/>
      <c r="R803" s="234"/>
      <c r="S803" s="234"/>
      <c r="T803" s="234"/>
      <c r="U803" s="234"/>
      <c r="V803" s="234"/>
      <c r="W803" s="234"/>
      <c r="X803" s="234"/>
      <c r="Y803" s="234"/>
      <c r="Z803" s="234"/>
      <c r="AA803" s="234"/>
      <c r="AB803" s="234"/>
      <c r="AC803" s="234"/>
      <c r="AD803" s="234"/>
      <c r="AE803" s="234"/>
      <c r="AF803" s="234"/>
      <c r="AG803" s="234"/>
      <c r="AH803" s="234"/>
      <c r="AI803" s="234"/>
      <c r="AJ803" s="234"/>
      <c r="AK803" s="234"/>
      <c r="AL803" s="258" t="str">
        <f t="shared" si="107"/>
        <v>нет</v>
      </c>
      <c r="AM803" s="258" t="str">
        <f t="shared" si="109"/>
        <v>нет</v>
      </c>
      <c r="AN803" s="258">
        <f t="shared" si="106"/>
        <v>0</v>
      </c>
      <c r="AO803" s="258" t="e">
        <f t="shared" si="108"/>
        <v>#VALUE!</v>
      </c>
    </row>
    <row r="804" spans="1:41">
      <c r="A804" s="261" t="e">
        <f t="shared" si="110"/>
        <v>#VALUE!</v>
      </c>
      <c r="B804" s="241">
        <v>801</v>
      </c>
      <c r="C804" s="242"/>
      <c r="D804" s="256" t="str">
        <f t="shared" si="103"/>
        <v/>
      </c>
      <c r="E804" s="234"/>
      <c r="F804" s="234"/>
      <c r="G804" s="242"/>
      <c r="H804" s="257" t="str">
        <f t="shared" si="104"/>
        <v/>
      </c>
      <c r="I804" s="234"/>
      <c r="J804" s="234"/>
      <c r="K804" s="234"/>
      <c r="L804" s="234"/>
      <c r="M804" s="308">
        <f t="shared" si="105"/>
        <v>0</v>
      </c>
      <c r="N804" s="234"/>
      <c r="O804" s="234"/>
      <c r="P804" s="234"/>
      <c r="Q804" s="234"/>
      <c r="R804" s="234"/>
      <c r="S804" s="234"/>
      <c r="T804" s="234"/>
      <c r="U804" s="234"/>
      <c r="V804" s="234"/>
      <c r="W804" s="234"/>
      <c r="X804" s="234"/>
      <c r="Y804" s="234"/>
      <c r="Z804" s="234"/>
      <c r="AA804" s="234"/>
      <c r="AB804" s="234"/>
      <c r="AC804" s="234"/>
      <c r="AD804" s="234"/>
      <c r="AE804" s="234"/>
      <c r="AF804" s="234"/>
      <c r="AG804" s="234"/>
      <c r="AH804" s="234"/>
      <c r="AI804" s="234"/>
      <c r="AJ804" s="234"/>
      <c r="AK804" s="234"/>
      <c r="AL804" s="258" t="str">
        <f t="shared" si="107"/>
        <v>нет</v>
      </c>
      <c r="AM804" s="258" t="str">
        <f t="shared" si="109"/>
        <v>нет</v>
      </c>
      <c r="AN804" s="258">
        <f t="shared" si="106"/>
        <v>0</v>
      </c>
      <c r="AO804" s="258" t="e">
        <f t="shared" si="108"/>
        <v>#VALUE!</v>
      </c>
    </row>
    <row r="805" spans="1:41">
      <c r="A805" s="261" t="e">
        <f t="shared" si="110"/>
        <v>#VALUE!</v>
      </c>
      <c r="B805" s="241">
        <v>802</v>
      </c>
      <c r="C805" s="242"/>
      <c r="D805" s="256" t="str">
        <f t="shared" si="103"/>
        <v/>
      </c>
      <c r="E805" s="234"/>
      <c r="F805" s="234"/>
      <c r="G805" s="242"/>
      <c r="H805" s="257" t="str">
        <f t="shared" si="104"/>
        <v/>
      </c>
      <c r="I805" s="234"/>
      <c r="J805" s="234"/>
      <c r="K805" s="234"/>
      <c r="L805" s="234"/>
      <c r="M805" s="308">
        <f t="shared" si="105"/>
        <v>0</v>
      </c>
      <c r="N805" s="234"/>
      <c r="O805" s="234"/>
      <c r="P805" s="234"/>
      <c r="Q805" s="234"/>
      <c r="R805" s="234"/>
      <c r="S805" s="234"/>
      <c r="T805" s="234"/>
      <c r="U805" s="234"/>
      <c r="V805" s="234"/>
      <c r="W805" s="234"/>
      <c r="X805" s="234"/>
      <c r="Y805" s="234"/>
      <c r="Z805" s="234"/>
      <c r="AA805" s="234"/>
      <c r="AB805" s="234"/>
      <c r="AC805" s="234"/>
      <c r="AD805" s="234"/>
      <c r="AE805" s="234"/>
      <c r="AF805" s="234"/>
      <c r="AG805" s="234"/>
      <c r="AH805" s="234"/>
      <c r="AI805" s="234"/>
      <c r="AJ805" s="234"/>
      <c r="AK805" s="234"/>
      <c r="AL805" s="258" t="str">
        <f t="shared" si="107"/>
        <v>нет</v>
      </c>
      <c r="AM805" s="258" t="str">
        <f t="shared" si="109"/>
        <v>нет</v>
      </c>
      <c r="AN805" s="258">
        <f t="shared" si="106"/>
        <v>0</v>
      </c>
      <c r="AO805" s="258" t="e">
        <f t="shared" si="108"/>
        <v>#VALUE!</v>
      </c>
    </row>
    <row r="806" spans="1:41">
      <c r="A806" s="261" t="e">
        <f t="shared" si="110"/>
        <v>#VALUE!</v>
      </c>
      <c r="B806" s="241">
        <v>803</v>
      </c>
      <c r="C806" s="242"/>
      <c r="D806" s="256" t="str">
        <f t="shared" si="103"/>
        <v/>
      </c>
      <c r="E806" s="234"/>
      <c r="F806" s="234"/>
      <c r="G806" s="242"/>
      <c r="H806" s="257" t="str">
        <f t="shared" si="104"/>
        <v/>
      </c>
      <c r="I806" s="234"/>
      <c r="J806" s="234"/>
      <c r="K806" s="234"/>
      <c r="L806" s="234"/>
      <c r="M806" s="308">
        <f t="shared" si="105"/>
        <v>0</v>
      </c>
      <c r="N806" s="234"/>
      <c r="O806" s="234"/>
      <c r="P806" s="234"/>
      <c r="Q806" s="234"/>
      <c r="R806" s="234"/>
      <c r="S806" s="234"/>
      <c r="T806" s="234"/>
      <c r="U806" s="234"/>
      <c r="V806" s="234"/>
      <c r="W806" s="234"/>
      <c r="X806" s="234"/>
      <c r="Y806" s="234"/>
      <c r="Z806" s="234"/>
      <c r="AA806" s="234"/>
      <c r="AB806" s="234"/>
      <c r="AC806" s="234"/>
      <c r="AD806" s="234"/>
      <c r="AE806" s="234"/>
      <c r="AF806" s="234"/>
      <c r="AG806" s="234"/>
      <c r="AH806" s="234"/>
      <c r="AI806" s="234"/>
      <c r="AJ806" s="234"/>
      <c r="AK806" s="234"/>
      <c r="AL806" s="258" t="str">
        <f t="shared" si="107"/>
        <v>нет</v>
      </c>
      <c r="AM806" s="258" t="str">
        <f t="shared" si="109"/>
        <v>нет</v>
      </c>
      <c r="AN806" s="258">
        <f t="shared" si="106"/>
        <v>0</v>
      </c>
      <c r="AO806" s="258" t="e">
        <f t="shared" si="108"/>
        <v>#VALUE!</v>
      </c>
    </row>
    <row r="807" spans="1:41">
      <c r="A807" s="261" t="e">
        <f t="shared" si="110"/>
        <v>#VALUE!</v>
      </c>
      <c r="B807" s="241">
        <v>804</v>
      </c>
      <c r="C807" s="242"/>
      <c r="D807" s="256" t="str">
        <f t="shared" si="103"/>
        <v/>
      </c>
      <c r="E807" s="234"/>
      <c r="F807" s="234"/>
      <c r="G807" s="242"/>
      <c r="H807" s="257" t="str">
        <f t="shared" si="104"/>
        <v/>
      </c>
      <c r="I807" s="234"/>
      <c r="J807" s="234"/>
      <c r="K807" s="234"/>
      <c r="L807" s="234"/>
      <c r="M807" s="308">
        <f t="shared" si="105"/>
        <v>0</v>
      </c>
      <c r="N807" s="234"/>
      <c r="O807" s="234"/>
      <c r="P807" s="234"/>
      <c r="Q807" s="234"/>
      <c r="R807" s="234"/>
      <c r="S807" s="234"/>
      <c r="T807" s="234"/>
      <c r="U807" s="234"/>
      <c r="V807" s="234"/>
      <c r="W807" s="234"/>
      <c r="X807" s="234"/>
      <c r="Y807" s="234"/>
      <c r="Z807" s="234"/>
      <c r="AA807" s="234"/>
      <c r="AB807" s="234"/>
      <c r="AC807" s="234"/>
      <c r="AD807" s="234"/>
      <c r="AE807" s="234"/>
      <c r="AF807" s="234"/>
      <c r="AG807" s="234"/>
      <c r="AH807" s="234"/>
      <c r="AI807" s="234"/>
      <c r="AJ807" s="234"/>
      <c r="AK807" s="234"/>
      <c r="AL807" s="258" t="str">
        <f t="shared" si="107"/>
        <v>нет</v>
      </c>
      <c r="AM807" s="258" t="str">
        <f t="shared" si="109"/>
        <v>нет</v>
      </c>
      <c r="AN807" s="258">
        <f t="shared" si="106"/>
        <v>0</v>
      </c>
      <c r="AO807" s="258" t="e">
        <f t="shared" si="108"/>
        <v>#VALUE!</v>
      </c>
    </row>
    <row r="808" spans="1:41">
      <c r="A808" s="261" t="e">
        <f t="shared" si="110"/>
        <v>#VALUE!</v>
      </c>
      <c r="B808" s="241">
        <v>805</v>
      </c>
      <c r="C808" s="242"/>
      <c r="D808" s="256" t="str">
        <f t="shared" si="103"/>
        <v/>
      </c>
      <c r="E808" s="234"/>
      <c r="F808" s="234"/>
      <c r="G808" s="242"/>
      <c r="H808" s="257" t="str">
        <f t="shared" si="104"/>
        <v/>
      </c>
      <c r="I808" s="234"/>
      <c r="J808" s="234"/>
      <c r="K808" s="234"/>
      <c r="L808" s="234"/>
      <c r="M808" s="308">
        <f t="shared" si="105"/>
        <v>0</v>
      </c>
      <c r="N808" s="234"/>
      <c r="O808" s="234"/>
      <c r="P808" s="234"/>
      <c r="Q808" s="234"/>
      <c r="R808" s="234"/>
      <c r="S808" s="234"/>
      <c r="T808" s="234"/>
      <c r="U808" s="234"/>
      <c r="V808" s="234"/>
      <c r="W808" s="234"/>
      <c r="X808" s="234"/>
      <c r="Y808" s="234"/>
      <c r="Z808" s="234"/>
      <c r="AA808" s="234"/>
      <c r="AB808" s="234"/>
      <c r="AC808" s="234"/>
      <c r="AD808" s="234"/>
      <c r="AE808" s="234"/>
      <c r="AF808" s="234"/>
      <c r="AG808" s="234"/>
      <c r="AH808" s="234"/>
      <c r="AI808" s="234"/>
      <c r="AJ808" s="234"/>
      <c r="AK808" s="234"/>
      <c r="AL808" s="258" t="str">
        <f t="shared" si="107"/>
        <v>нет</v>
      </c>
      <c r="AM808" s="258" t="str">
        <f t="shared" si="109"/>
        <v>нет</v>
      </c>
      <c r="AN808" s="258">
        <f t="shared" si="106"/>
        <v>0</v>
      </c>
      <c r="AO808" s="258" t="e">
        <f t="shared" si="108"/>
        <v>#VALUE!</v>
      </c>
    </row>
    <row r="809" spans="1:41">
      <c r="A809" s="261" t="e">
        <f t="shared" si="110"/>
        <v>#VALUE!</v>
      </c>
      <c r="B809" s="241">
        <v>806</v>
      </c>
      <c r="C809" s="242"/>
      <c r="D809" s="256" t="str">
        <f t="shared" si="103"/>
        <v/>
      </c>
      <c r="E809" s="234"/>
      <c r="F809" s="234"/>
      <c r="G809" s="242"/>
      <c r="H809" s="257" t="str">
        <f t="shared" si="104"/>
        <v/>
      </c>
      <c r="I809" s="234"/>
      <c r="J809" s="234"/>
      <c r="K809" s="234"/>
      <c r="L809" s="234"/>
      <c r="M809" s="308">
        <f t="shared" si="105"/>
        <v>0</v>
      </c>
      <c r="N809" s="234"/>
      <c r="O809" s="234"/>
      <c r="P809" s="234"/>
      <c r="Q809" s="234"/>
      <c r="R809" s="234"/>
      <c r="S809" s="234"/>
      <c r="T809" s="234"/>
      <c r="U809" s="234"/>
      <c r="V809" s="234"/>
      <c r="W809" s="234"/>
      <c r="X809" s="234"/>
      <c r="Y809" s="234"/>
      <c r="Z809" s="234"/>
      <c r="AA809" s="234"/>
      <c r="AB809" s="234"/>
      <c r="AC809" s="234"/>
      <c r="AD809" s="234"/>
      <c r="AE809" s="234"/>
      <c r="AF809" s="234"/>
      <c r="AG809" s="234"/>
      <c r="AH809" s="234"/>
      <c r="AI809" s="234"/>
      <c r="AJ809" s="234"/>
      <c r="AK809" s="234"/>
      <c r="AL809" s="258" t="str">
        <f t="shared" si="107"/>
        <v>нет</v>
      </c>
      <c r="AM809" s="258" t="str">
        <f t="shared" si="109"/>
        <v>нет</v>
      </c>
      <c r="AN809" s="258">
        <f t="shared" si="106"/>
        <v>0</v>
      </c>
      <c r="AO809" s="258" t="e">
        <f t="shared" si="108"/>
        <v>#VALUE!</v>
      </c>
    </row>
    <row r="810" spans="1:41">
      <c r="A810" s="261" t="e">
        <f t="shared" si="110"/>
        <v>#VALUE!</v>
      </c>
      <c r="B810" s="241">
        <v>807</v>
      </c>
      <c r="C810" s="242"/>
      <c r="D810" s="256" t="str">
        <f t="shared" si="103"/>
        <v/>
      </c>
      <c r="E810" s="234"/>
      <c r="F810" s="234"/>
      <c r="G810" s="242"/>
      <c r="H810" s="257" t="str">
        <f t="shared" si="104"/>
        <v/>
      </c>
      <c r="I810" s="234"/>
      <c r="J810" s="234"/>
      <c r="K810" s="234"/>
      <c r="L810" s="234"/>
      <c r="M810" s="308">
        <f t="shared" si="105"/>
        <v>0</v>
      </c>
      <c r="N810" s="234"/>
      <c r="O810" s="234"/>
      <c r="P810" s="234"/>
      <c r="Q810" s="234"/>
      <c r="R810" s="234"/>
      <c r="S810" s="234"/>
      <c r="T810" s="234"/>
      <c r="U810" s="234"/>
      <c r="V810" s="234"/>
      <c r="W810" s="234"/>
      <c r="X810" s="234"/>
      <c r="Y810" s="234"/>
      <c r="Z810" s="234"/>
      <c r="AA810" s="234"/>
      <c r="AB810" s="234"/>
      <c r="AC810" s="234"/>
      <c r="AD810" s="234"/>
      <c r="AE810" s="234"/>
      <c r="AF810" s="234"/>
      <c r="AG810" s="234"/>
      <c r="AH810" s="234"/>
      <c r="AI810" s="234"/>
      <c r="AJ810" s="234"/>
      <c r="AK810" s="234"/>
      <c r="AL810" s="258" t="str">
        <f t="shared" si="107"/>
        <v>нет</v>
      </c>
      <c r="AM810" s="258" t="str">
        <f t="shared" si="109"/>
        <v>нет</v>
      </c>
      <c r="AN810" s="258">
        <f t="shared" si="106"/>
        <v>0</v>
      </c>
      <c r="AO810" s="258" t="e">
        <f t="shared" si="108"/>
        <v>#VALUE!</v>
      </c>
    </row>
    <row r="811" spans="1:41">
      <c r="A811" s="261" t="e">
        <f t="shared" si="110"/>
        <v>#VALUE!</v>
      </c>
      <c r="B811" s="241">
        <v>808</v>
      </c>
      <c r="C811" s="242"/>
      <c r="D811" s="256" t="str">
        <f t="shared" si="103"/>
        <v/>
      </c>
      <c r="E811" s="234"/>
      <c r="F811" s="234"/>
      <c r="G811" s="242"/>
      <c r="H811" s="257" t="str">
        <f t="shared" si="104"/>
        <v/>
      </c>
      <c r="I811" s="234"/>
      <c r="J811" s="234"/>
      <c r="K811" s="234"/>
      <c r="L811" s="234"/>
      <c r="M811" s="308">
        <f t="shared" si="105"/>
        <v>0</v>
      </c>
      <c r="N811" s="234"/>
      <c r="O811" s="234"/>
      <c r="P811" s="234"/>
      <c r="Q811" s="234"/>
      <c r="R811" s="234"/>
      <c r="S811" s="234"/>
      <c r="T811" s="234"/>
      <c r="U811" s="234"/>
      <c r="V811" s="234"/>
      <c r="W811" s="234"/>
      <c r="X811" s="234"/>
      <c r="Y811" s="234"/>
      <c r="Z811" s="234"/>
      <c r="AA811" s="234"/>
      <c r="AB811" s="234"/>
      <c r="AC811" s="234"/>
      <c r="AD811" s="234"/>
      <c r="AE811" s="234"/>
      <c r="AF811" s="234"/>
      <c r="AG811" s="234"/>
      <c r="AH811" s="234"/>
      <c r="AI811" s="234"/>
      <c r="AJ811" s="234"/>
      <c r="AK811" s="234"/>
      <c r="AL811" s="258" t="str">
        <f t="shared" si="107"/>
        <v>нет</v>
      </c>
      <c r="AM811" s="258" t="str">
        <f t="shared" si="109"/>
        <v>нет</v>
      </c>
      <c r="AN811" s="258">
        <f t="shared" si="106"/>
        <v>0</v>
      </c>
      <c r="AO811" s="258" t="e">
        <f t="shared" si="108"/>
        <v>#VALUE!</v>
      </c>
    </row>
    <row r="812" spans="1:41">
      <c r="A812" s="261" t="e">
        <f t="shared" si="110"/>
        <v>#VALUE!</v>
      </c>
      <c r="B812" s="241">
        <v>809</v>
      </c>
      <c r="C812" s="242"/>
      <c r="D812" s="256" t="str">
        <f t="shared" si="103"/>
        <v/>
      </c>
      <c r="E812" s="234"/>
      <c r="F812" s="234"/>
      <c r="G812" s="242"/>
      <c r="H812" s="257" t="str">
        <f t="shared" si="104"/>
        <v/>
      </c>
      <c r="I812" s="234"/>
      <c r="J812" s="234"/>
      <c r="K812" s="234"/>
      <c r="L812" s="234"/>
      <c r="M812" s="308">
        <f t="shared" si="105"/>
        <v>0</v>
      </c>
      <c r="N812" s="234"/>
      <c r="O812" s="234"/>
      <c r="P812" s="234"/>
      <c r="Q812" s="234"/>
      <c r="R812" s="234"/>
      <c r="S812" s="234"/>
      <c r="T812" s="234"/>
      <c r="U812" s="234"/>
      <c r="V812" s="234"/>
      <c r="W812" s="234"/>
      <c r="X812" s="234"/>
      <c r="Y812" s="234"/>
      <c r="Z812" s="234"/>
      <c r="AA812" s="234"/>
      <c r="AB812" s="234"/>
      <c r="AC812" s="234"/>
      <c r="AD812" s="234"/>
      <c r="AE812" s="234"/>
      <c r="AF812" s="234"/>
      <c r="AG812" s="234"/>
      <c r="AH812" s="234"/>
      <c r="AI812" s="234"/>
      <c r="AJ812" s="234"/>
      <c r="AK812" s="234"/>
      <c r="AL812" s="258" t="str">
        <f t="shared" si="107"/>
        <v>нет</v>
      </c>
      <c r="AM812" s="258" t="str">
        <f t="shared" si="109"/>
        <v>нет</v>
      </c>
      <c r="AN812" s="258">
        <f t="shared" si="106"/>
        <v>0</v>
      </c>
      <c r="AO812" s="258" t="e">
        <f t="shared" si="108"/>
        <v>#VALUE!</v>
      </c>
    </row>
    <row r="813" spans="1:41">
      <c r="A813" s="261" t="e">
        <f t="shared" si="110"/>
        <v>#VALUE!</v>
      </c>
      <c r="B813" s="241">
        <v>810</v>
      </c>
      <c r="C813" s="242"/>
      <c r="D813" s="256" t="str">
        <f t="shared" si="103"/>
        <v/>
      </c>
      <c r="E813" s="234"/>
      <c r="F813" s="234"/>
      <c r="G813" s="242"/>
      <c r="H813" s="257" t="str">
        <f t="shared" si="104"/>
        <v/>
      </c>
      <c r="I813" s="234"/>
      <c r="J813" s="234"/>
      <c r="K813" s="234"/>
      <c r="L813" s="234"/>
      <c r="M813" s="308">
        <f t="shared" si="105"/>
        <v>0</v>
      </c>
      <c r="N813" s="234"/>
      <c r="O813" s="234"/>
      <c r="P813" s="234"/>
      <c r="Q813" s="234"/>
      <c r="R813" s="234"/>
      <c r="S813" s="234"/>
      <c r="T813" s="234"/>
      <c r="U813" s="234"/>
      <c r="V813" s="234"/>
      <c r="W813" s="234"/>
      <c r="X813" s="234"/>
      <c r="Y813" s="234"/>
      <c r="Z813" s="234"/>
      <c r="AA813" s="234"/>
      <c r="AB813" s="234"/>
      <c r="AC813" s="234"/>
      <c r="AD813" s="234"/>
      <c r="AE813" s="234"/>
      <c r="AF813" s="234"/>
      <c r="AG813" s="234"/>
      <c r="AH813" s="234"/>
      <c r="AI813" s="234"/>
      <c r="AJ813" s="234"/>
      <c r="AK813" s="234"/>
      <c r="AL813" s="258" t="str">
        <f t="shared" si="107"/>
        <v>нет</v>
      </c>
      <c r="AM813" s="258" t="str">
        <f t="shared" si="109"/>
        <v>нет</v>
      </c>
      <c r="AN813" s="258">
        <f t="shared" si="106"/>
        <v>0</v>
      </c>
      <c r="AO813" s="258" t="e">
        <f t="shared" si="108"/>
        <v>#VALUE!</v>
      </c>
    </row>
    <row r="814" spans="1:41">
      <c r="A814" s="261" t="e">
        <f t="shared" si="110"/>
        <v>#VALUE!</v>
      </c>
      <c r="B814" s="241">
        <v>811</v>
      </c>
      <c r="C814" s="242"/>
      <c r="D814" s="256" t="str">
        <f t="shared" si="103"/>
        <v/>
      </c>
      <c r="E814" s="234"/>
      <c r="F814" s="234"/>
      <c r="G814" s="242"/>
      <c r="H814" s="257" t="str">
        <f t="shared" si="104"/>
        <v/>
      </c>
      <c r="I814" s="234"/>
      <c r="J814" s="234"/>
      <c r="K814" s="234"/>
      <c r="L814" s="234"/>
      <c r="M814" s="308">
        <f t="shared" si="105"/>
        <v>0</v>
      </c>
      <c r="N814" s="234"/>
      <c r="O814" s="234"/>
      <c r="P814" s="234"/>
      <c r="Q814" s="234"/>
      <c r="R814" s="234"/>
      <c r="S814" s="234"/>
      <c r="T814" s="234"/>
      <c r="U814" s="234"/>
      <c r="V814" s="234"/>
      <c r="W814" s="234"/>
      <c r="X814" s="234"/>
      <c r="Y814" s="234"/>
      <c r="Z814" s="234"/>
      <c r="AA814" s="234"/>
      <c r="AB814" s="234"/>
      <c r="AC814" s="234"/>
      <c r="AD814" s="234"/>
      <c r="AE814" s="234"/>
      <c r="AF814" s="234"/>
      <c r="AG814" s="234"/>
      <c r="AH814" s="234"/>
      <c r="AI814" s="234"/>
      <c r="AJ814" s="234"/>
      <c r="AK814" s="234"/>
      <c r="AL814" s="258" t="str">
        <f t="shared" si="107"/>
        <v>нет</v>
      </c>
      <c r="AM814" s="258" t="str">
        <f t="shared" si="109"/>
        <v>нет</v>
      </c>
      <c r="AN814" s="258">
        <f t="shared" si="106"/>
        <v>0</v>
      </c>
      <c r="AO814" s="258" t="e">
        <f t="shared" si="108"/>
        <v>#VALUE!</v>
      </c>
    </row>
    <row r="815" spans="1:41">
      <c r="A815" s="261" t="e">
        <f t="shared" si="110"/>
        <v>#VALUE!</v>
      </c>
      <c r="B815" s="241">
        <v>812</v>
      </c>
      <c r="C815" s="242"/>
      <c r="D815" s="256" t="str">
        <f t="shared" si="103"/>
        <v/>
      </c>
      <c r="E815" s="234"/>
      <c r="F815" s="234"/>
      <c r="G815" s="242"/>
      <c r="H815" s="257" t="str">
        <f t="shared" si="104"/>
        <v/>
      </c>
      <c r="I815" s="234"/>
      <c r="J815" s="234"/>
      <c r="K815" s="234"/>
      <c r="L815" s="234"/>
      <c r="M815" s="308">
        <f t="shared" si="105"/>
        <v>0</v>
      </c>
      <c r="N815" s="234"/>
      <c r="O815" s="234"/>
      <c r="P815" s="234"/>
      <c r="Q815" s="234"/>
      <c r="R815" s="234"/>
      <c r="S815" s="234"/>
      <c r="T815" s="234"/>
      <c r="U815" s="234"/>
      <c r="V815" s="234"/>
      <c r="W815" s="234"/>
      <c r="X815" s="234"/>
      <c r="Y815" s="234"/>
      <c r="Z815" s="234"/>
      <c r="AA815" s="234"/>
      <c r="AB815" s="234"/>
      <c r="AC815" s="234"/>
      <c r="AD815" s="234"/>
      <c r="AE815" s="234"/>
      <c r="AF815" s="234"/>
      <c r="AG815" s="234"/>
      <c r="AH815" s="234"/>
      <c r="AI815" s="234"/>
      <c r="AJ815" s="234"/>
      <c r="AK815" s="234"/>
      <c r="AL815" s="258" t="str">
        <f t="shared" si="107"/>
        <v>нет</v>
      </c>
      <c r="AM815" s="258" t="str">
        <f t="shared" si="109"/>
        <v>нет</v>
      </c>
      <c r="AN815" s="258">
        <f t="shared" si="106"/>
        <v>0</v>
      </c>
      <c r="AO815" s="258" t="e">
        <f t="shared" si="108"/>
        <v>#VALUE!</v>
      </c>
    </row>
    <row r="816" spans="1:41">
      <c r="A816" s="261" t="e">
        <f t="shared" si="110"/>
        <v>#VALUE!</v>
      </c>
      <c r="B816" s="241">
        <v>813</v>
      </c>
      <c r="C816" s="242"/>
      <c r="D816" s="256" t="str">
        <f t="shared" si="103"/>
        <v/>
      </c>
      <c r="E816" s="234"/>
      <c r="F816" s="234"/>
      <c r="G816" s="242"/>
      <c r="H816" s="257" t="str">
        <f t="shared" si="104"/>
        <v/>
      </c>
      <c r="I816" s="234"/>
      <c r="J816" s="234"/>
      <c r="K816" s="234"/>
      <c r="L816" s="234"/>
      <c r="M816" s="308">
        <f t="shared" si="105"/>
        <v>0</v>
      </c>
      <c r="N816" s="234"/>
      <c r="O816" s="234"/>
      <c r="P816" s="234"/>
      <c r="Q816" s="234"/>
      <c r="R816" s="234"/>
      <c r="S816" s="234"/>
      <c r="T816" s="234"/>
      <c r="U816" s="234"/>
      <c r="V816" s="234"/>
      <c r="W816" s="234"/>
      <c r="X816" s="234"/>
      <c r="Y816" s="234"/>
      <c r="Z816" s="234"/>
      <c r="AA816" s="234"/>
      <c r="AB816" s="234"/>
      <c r="AC816" s="234"/>
      <c r="AD816" s="234"/>
      <c r="AE816" s="234"/>
      <c r="AF816" s="234"/>
      <c r="AG816" s="234"/>
      <c r="AH816" s="234"/>
      <c r="AI816" s="234"/>
      <c r="AJ816" s="234"/>
      <c r="AK816" s="234"/>
      <c r="AL816" s="258" t="str">
        <f t="shared" si="107"/>
        <v>нет</v>
      </c>
      <c r="AM816" s="258" t="str">
        <f t="shared" si="109"/>
        <v>нет</v>
      </c>
      <c r="AN816" s="258">
        <f t="shared" si="106"/>
        <v>0</v>
      </c>
      <c r="AO816" s="258" t="e">
        <f t="shared" si="108"/>
        <v>#VALUE!</v>
      </c>
    </row>
    <row r="817" spans="1:41">
      <c r="A817" s="261" t="e">
        <f t="shared" si="110"/>
        <v>#VALUE!</v>
      </c>
      <c r="B817" s="241">
        <v>814</v>
      </c>
      <c r="C817" s="242"/>
      <c r="D817" s="256" t="str">
        <f t="shared" si="103"/>
        <v/>
      </c>
      <c r="E817" s="234"/>
      <c r="F817" s="234"/>
      <c r="G817" s="242"/>
      <c r="H817" s="257" t="str">
        <f t="shared" si="104"/>
        <v/>
      </c>
      <c r="I817" s="234"/>
      <c r="J817" s="234"/>
      <c r="K817" s="234"/>
      <c r="L817" s="234"/>
      <c r="M817" s="308">
        <f t="shared" si="105"/>
        <v>0</v>
      </c>
      <c r="N817" s="234"/>
      <c r="O817" s="234"/>
      <c r="P817" s="234"/>
      <c r="Q817" s="234"/>
      <c r="R817" s="234"/>
      <c r="S817" s="234"/>
      <c r="T817" s="234"/>
      <c r="U817" s="234"/>
      <c r="V817" s="234"/>
      <c r="W817" s="234"/>
      <c r="X817" s="234"/>
      <c r="Y817" s="234"/>
      <c r="Z817" s="234"/>
      <c r="AA817" s="234"/>
      <c r="AB817" s="234"/>
      <c r="AC817" s="234"/>
      <c r="AD817" s="234"/>
      <c r="AE817" s="234"/>
      <c r="AF817" s="234"/>
      <c r="AG817" s="234"/>
      <c r="AH817" s="234"/>
      <c r="AI817" s="234"/>
      <c r="AJ817" s="234"/>
      <c r="AK817" s="234"/>
      <c r="AL817" s="258" t="str">
        <f t="shared" si="107"/>
        <v>нет</v>
      </c>
      <c r="AM817" s="258" t="str">
        <f t="shared" si="109"/>
        <v>нет</v>
      </c>
      <c r="AN817" s="258">
        <f t="shared" si="106"/>
        <v>0</v>
      </c>
      <c r="AO817" s="258" t="e">
        <f t="shared" si="108"/>
        <v>#VALUE!</v>
      </c>
    </row>
    <row r="818" spans="1:41">
      <c r="A818" s="261" t="e">
        <f t="shared" si="110"/>
        <v>#VALUE!</v>
      </c>
      <c r="B818" s="241">
        <v>815</v>
      </c>
      <c r="C818" s="242"/>
      <c r="D818" s="256" t="str">
        <f t="shared" si="103"/>
        <v/>
      </c>
      <c r="E818" s="234"/>
      <c r="F818" s="234"/>
      <c r="G818" s="242"/>
      <c r="H818" s="257" t="str">
        <f t="shared" si="104"/>
        <v/>
      </c>
      <c r="I818" s="234"/>
      <c r="J818" s="234"/>
      <c r="K818" s="234"/>
      <c r="L818" s="234"/>
      <c r="M818" s="308">
        <f t="shared" si="105"/>
        <v>0</v>
      </c>
      <c r="N818" s="234"/>
      <c r="O818" s="234"/>
      <c r="P818" s="234"/>
      <c r="Q818" s="234"/>
      <c r="R818" s="234"/>
      <c r="S818" s="234"/>
      <c r="T818" s="234"/>
      <c r="U818" s="234"/>
      <c r="V818" s="234"/>
      <c r="W818" s="234"/>
      <c r="X818" s="234"/>
      <c r="Y818" s="234"/>
      <c r="Z818" s="234"/>
      <c r="AA818" s="234"/>
      <c r="AB818" s="234"/>
      <c r="AC818" s="234"/>
      <c r="AD818" s="234"/>
      <c r="AE818" s="234"/>
      <c r="AF818" s="234"/>
      <c r="AG818" s="234"/>
      <c r="AH818" s="234"/>
      <c r="AI818" s="234"/>
      <c r="AJ818" s="234"/>
      <c r="AK818" s="234"/>
      <c r="AL818" s="258" t="str">
        <f t="shared" si="107"/>
        <v>нет</v>
      </c>
      <c r="AM818" s="258" t="str">
        <f t="shared" si="109"/>
        <v>нет</v>
      </c>
      <c r="AN818" s="258">
        <f t="shared" si="106"/>
        <v>0</v>
      </c>
      <c r="AO818" s="258" t="e">
        <f t="shared" si="108"/>
        <v>#VALUE!</v>
      </c>
    </row>
    <row r="819" spans="1:41">
      <c r="A819" s="261" t="e">
        <f t="shared" si="110"/>
        <v>#VALUE!</v>
      </c>
      <c r="B819" s="241">
        <v>816</v>
      </c>
      <c r="C819" s="242"/>
      <c r="D819" s="256" t="str">
        <f t="shared" si="103"/>
        <v/>
      </c>
      <c r="E819" s="234"/>
      <c r="F819" s="234"/>
      <c r="G819" s="242"/>
      <c r="H819" s="257" t="str">
        <f t="shared" si="104"/>
        <v/>
      </c>
      <c r="I819" s="234"/>
      <c r="J819" s="234"/>
      <c r="K819" s="234"/>
      <c r="L819" s="234"/>
      <c r="M819" s="308">
        <f t="shared" si="105"/>
        <v>0</v>
      </c>
      <c r="N819" s="234"/>
      <c r="O819" s="234"/>
      <c r="P819" s="234"/>
      <c r="Q819" s="234"/>
      <c r="R819" s="234"/>
      <c r="S819" s="234"/>
      <c r="T819" s="234"/>
      <c r="U819" s="234"/>
      <c r="V819" s="234"/>
      <c r="W819" s="234"/>
      <c r="X819" s="234"/>
      <c r="Y819" s="234"/>
      <c r="Z819" s="234"/>
      <c r="AA819" s="234"/>
      <c r="AB819" s="234"/>
      <c r="AC819" s="234"/>
      <c r="AD819" s="234"/>
      <c r="AE819" s="234"/>
      <c r="AF819" s="234"/>
      <c r="AG819" s="234"/>
      <c r="AH819" s="234"/>
      <c r="AI819" s="234"/>
      <c r="AJ819" s="234"/>
      <c r="AK819" s="234"/>
      <c r="AL819" s="258" t="str">
        <f t="shared" si="107"/>
        <v>нет</v>
      </c>
      <c r="AM819" s="258" t="str">
        <f t="shared" si="109"/>
        <v>нет</v>
      </c>
      <c r="AN819" s="258">
        <f t="shared" si="106"/>
        <v>0</v>
      </c>
      <c r="AO819" s="258" t="e">
        <f t="shared" si="108"/>
        <v>#VALUE!</v>
      </c>
    </row>
    <row r="820" spans="1:41">
      <c r="A820" s="261" t="e">
        <f t="shared" si="110"/>
        <v>#VALUE!</v>
      </c>
      <c r="B820" s="241">
        <v>817</v>
      </c>
      <c r="C820" s="242"/>
      <c r="D820" s="256" t="str">
        <f t="shared" si="103"/>
        <v/>
      </c>
      <c r="E820" s="234"/>
      <c r="F820" s="234"/>
      <c r="G820" s="242"/>
      <c r="H820" s="257" t="str">
        <f t="shared" si="104"/>
        <v/>
      </c>
      <c r="I820" s="234"/>
      <c r="J820" s="234"/>
      <c r="K820" s="234"/>
      <c r="L820" s="234"/>
      <c r="M820" s="308">
        <f t="shared" si="105"/>
        <v>0</v>
      </c>
      <c r="N820" s="234"/>
      <c r="O820" s="234"/>
      <c r="P820" s="234"/>
      <c r="Q820" s="234"/>
      <c r="R820" s="234"/>
      <c r="S820" s="234"/>
      <c r="T820" s="234"/>
      <c r="U820" s="234"/>
      <c r="V820" s="234"/>
      <c r="W820" s="234"/>
      <c r="X820" s="234"/>
      <c r="Y820" s="234"/>
      <c r="Z820" s="234"/>
      <c r="AA820" s="234"/>
      <c r="AB820" s="234"/>
      <c r="AC820" s="234"/>
      <c r="AD820" s="234"/>
      <c r="AE820" s="234"/>
      <c r="AF820" s="234"/>
      <c r="AG820" s="234"/>
      <c r="AH820" s="234"/>
      <c r="AI820" s="234"/>
      <c r="AJ820" s="234"/>
      <c r="AK820" s="234"/>
      <c r="AL820" s="258" t="str">
        <f t="shared" si="107"/>
        <v>нет</v>
      </c>
      <c r="AM820" s="258" t="str">
        <f t="shared" si="109"/>
        <v>нет</v>
      </c>
      <c r="AN820" s="258">
        <f t="shared" si="106"/>
        <v>0</v>
      </c>
      <c r="AO820" s="258" t="e">
        <f t="shared" si="108"/>
        <v>#VALUE!</v>
      </c>
    </row>
    <row r="821" spans="1:41">
      <c r="A821" s="261" t="e">
        <f t="shared" si="110"/>
        <v>#VALUE!</v>
      </c>
      <c r="B821" s="241">
        <v>818</v>
      </c>
      <c r="C821" s="242"/>
      <c r="D821" s="256" t="str">
        <f t="shared" si="103"/>
        <v/>
      </c>
      <c r="E821" s="234"/>
      <c r="F821" s="234"/>
      <c r="G821" s="242"/>
      <c r="H821" s="257" t="str">
        <f t="shared" si="104"/>
        <v/>
      </c>
      <c r="I821" s="234"/>
      <c r="J821" s="234"/>
      <c r="K821" s="234"/>
      <c r="L821" s="234"/>
      <c r="M821" s="308">
        <f t="shared" si="105"/>
        <v>0</v>
      </c>
      <c r="N821" s="234"/>
      <c r="O821" s="234"/>
      <c r="P821" s="234"/>
      <c r="Q821" s="234"/>
      <c r="R821" s="234"/>
      <c r="S821" s="234"/>
      <c r="T821" s="234"/>
      <c r="U821" s="234"/>
      <c r="V821" s="234"/>
      <c r="W821" s="234"/>
      <c r="X821" s="234"/>
      <c r="Y821" s="234"/>
      <c r="Z821" s="234"/>
      <c r="AA821" s="234"/>
      <c r="AB821" s="234"/>
      <c r="AC821" s="234"/>
      <c r="AD821" s="234"/>
      <c r="AE821" s="234"/>
      <c r="AF821" s="234"/>
      <c r="AG821" s="234"/>
      <c r="AH821" s="234"/>
      <c r="AI821" s="234"/>
      <c r="AJ821" s="234"/>
      <c r="AK821" s="234"/>
      <c r="AL821" s="258" t="str">
        <f t="shared" si="107"/>
        <v>нет</v>
      </c>
      <c r="AM821" s="258" t="str">
        <f t="shared" si="109"/>
        <v>нет</v>
      </c>
      <c r="AN821" s="258">
        <f t="shared" si="106"/>
        <v>0</v>
      </c>
      <c r="AO821" s="258" t="e">
        <f t="shared" si="108"/>
        <v>#VALUE!</v>
      </c>
    </row>
    <row r="822" spans="1:41">
      <c r="A822" s="261" t="e">
        <f t="shared" si="110"/>
        <v>#VALUE!</v>
      </c>
      <c r="B822" s="241">
        <v>819</v>
      </c>
      <c r="C822" s="242"/>
      <c r="D822" s="256" t="str">
        <f t="shared" si="103"/>
        <v/>
      </c>
      <c r="E822" s="234"/>
      <c r="F822" s="234"/>
      <c r="G822" s="242"/>
      <c r="H822" s="257" t="str">
        <f t="shared" si="104"/>
        <v/>
      </c>
      <c r="I822" s="234"/>
      <c r="J822" s="234"/>
      <c r="K822" s="234"/>
      <c r="L822" s="234"/>
      <c r="M822" s="308">
        <f t="shared" si="105"/>
        <v>0</v>
      </c>
      <c r="N822" s="234"/>
      <c r="O822" s="234"/>
      <c r="P822" s="234"/>
      <c r="Q822" s="234"/>
      <c r="R822" s="234"/>
      <c r="S822" s="234"/>
      <c r="T822" s="234"/>
      <c r="U822" s="234"/>
      <c r="V822" s="234"/>
      <c r="W822" s="234"/>
      <c r="X822" s="234"/>
      <c r="Y822" s="234"/>
      <c r="Z822" s="234"/>
      <c r="AA822" s="234"/>
      <c r="AB822" s="234"/>
      <c r="AC822" s="234"/>
      <c r="AD822" s="234"/>
      <c r="AE822" s="234"/>
      <c r="AF822" s="234"/>
      <c r="AG822" s="234"/>
      <c r="AH822" s="234"/>
      <c r="AI822" s="234"/>
      <c r="AJ822" s="234"/>
      <c r="AK822" s="234"/>
      <c r="AL822" s="258" t="str">
        <f t="shared" si="107"/>
        <v>нет</v>
      </c>
      <c r="AM822" s="258" t="str">
        <f t="shared" si="109"/>
        <v>нет</v>
      </c>
      <c r="AN822" s="258">
        <f t="shared" si="106"/>
        <v>0</v>
      </c>
      <c r="AO822" s="258" t="e">
        <f t="shared" si="108"/>
        <v>#VALUE!</v>
      </c>
    </row>
    <row r="823" spans="1:41">
      <c r="A823" s="261" t="e">
        <f t="shared" si="110"/>
        <v>#VALUE!</v>
      </c>
      <c r="B823" s="241">
        <v>820</v>
      </c>
      <c r="C823" s="242"/>
      <c r="D823" s="256" t="str">
        <f t="shared" si="103"/>
        <v/>
      </c>
      <c r="E823" s="234"/>
      <c r="F823" s="234"/>
      <c r="G823" s="242"/>
      <c r="H823" s="257" t="str">
        <f t="shared" si="104"/>
        <v/>
      </c>
      <c r="I823" s="234"/>
      <c r="J823" s="234"/>
      <c r="K823" s="234"/>
      <c r="L823" s="234"/>
      <c r="M823" s="308">
        <f t="shared" si="105"/>
        <v>0</v>
      </c>
      <c r="N823" s="234"/>
      <c r="O823" s="234"/>
      <c r="P823" s="234"/>
      <c r="Q823" s="234"/>
      <c r="R823" s="234"/>
      <c r="S823" s="234"/>
      <c r="T823" s="234"/>
      <c r="U823" s="234"/>
      <c r="V823" s="234"/>
      <c r="W823" s="234"/>
      <c r="X823" s="234"/>
      <c r="Y823" s="234"/>
      <c r="Z823" s="234"/>
      <c r="AA823" s="234"/>
      <c r="AB823" s="234"/>
      <c r="AC823" s="234"/>
      <c r="AD823" s="234"/>
      <c r="AE823" s="234"/>
      <c r="AF823" s="234"/>
      <c r="AG823" s="234"/>
      <c r="AH823" s="234"/>
      <c r="AI823" s="234"/>
      <c r="AJ823" s="234"/>
      <c r="AK823" s="234"/>
      <c r="AL823" s="258" t="str">
        <f t="shared" si="107"/>
        <v>нет</v>
      </c>
      <c r="AM823" s="258" t="str">
        <f t="shared" si="109"/>
        <v>нет</v>
      </c>
      <c r="AN823" s="258">
        <f t="shared" si="106"/>
        <v>0</v>
      </c>
      <c r="AO823" s="258" t="e">
        <f t="shared" si="108"/>
        <v>#VALUE!</v>
      </c>
    </row>
    <row r="824" spans="1:41">
      <c r="A824" s="261" t="e">
        <f t="shared" si="110"/>
        <v>#VALUE!</v>
      </c>
      <c r="B824" s="241">
        <v>821</v>
      </c>
      <c r="C824" s="242"/>
      <c r="D824" s="256" t="str">
        <f t="shared" si="103"/>
        <v/>
      </c>
      <c r="E824" s="234"/>
      <c r="F824" s="234"/>
      <c r="G824" s="242"/>
      <c r="H824" s="257" t="str">
        <f t="shared" si="104"/>
        <v/>
      </c>
      <c r="I824" s="234"/>
      <c r="J824" s="234"/>
      <c r="K824" s="234"/>
      <c r="L824" s="234"/>
      <c r="M824" s="308">
        <f t="shared" si="105"/>
        <v>0</v>
      </c>
      <c r="N824" s="234"/>
      <c r="O824" s="234"/>
      <c r="P824" s="234"/>
      <c r="Q824" s="234"/>
      <c r="R824" s="234"/>
      <c r="S824" s="234"/>
      <c r="T824" s="234"/>
      <c r="U824" s="234"/>
      <c r="V824" s="234"/>
      <c r="W824" s="234"/>
      <c r="X824" s="234"/>
      <c r="Y824" s="234"/>
      <c r="Z824" s="234"/>
      <c r="AA824" s="234"/>
      <c r="AB824" s="234"/>
      <c r="AC824" s="234"/>
      <c r="AD824" s="234"/>
      <c r="AE824" s="234"/>
      <c r="AF824" s="234"/>
      <c r="AG824" s="234"/>
      <c r="AH824" s="234"/>
      <c r="AI824" s="234"/>
      <c r="AJ824" s="234"/>
      <c r="AK824" s="234"/>
      <c r="AL824" s="258" t="str">
        <f t="shared" si="107"/>
        <v>нет</v>
      </c>
      <c r="AM824" s="258" t="str">
        <f t="shared" si="109"/>
        <v>нет</v>
      </c>
      <c r="AN824" s="258">
        <f t="shared" si="106"/>
        <v>0</v>
      </c>
      <c r="AO824" s="258" t="e">
        <f t="shared" si="108"/>
        <v>#VALUE!</v>
      </c>
    </row>
    <row r="825" spans="1:41">
      <c r="A825" s="261" t="e">
        <f t="shared" si="110"/>
        <v>#VALUE!</v>
      </c>
      <c r="B825" s="241">
        <v>822</v>
      </c>
      <c r="C825" s="242"/>
      <c r="D825" s="256" t="str">
        <f t="shared" si="103"/>
        <v/>
      </c>
      <c r="E825" s="234"/>
      <c r="F825" s="234"/>
      <c r="G825" s="242"/>
      <c r="H825" s="257" t="str">
        <f t="shared" si="104"/>
        <v/>
      </c>
      <c r="I825" s="234"/>
      <c r="J825" s="234"/>
      <c r="K825" s="234"/>
      <c r="L825" s="234"/>
      <c r="M825" s="308">
        <f t="shared" si="105"/>
        <v>0</v>
      </c>
      <c r="N825" s="234"/>
      <c r="O825" s="234"/>
      <c r="P825" s="234"/>
      <c r="Q825" s="234"/>
      <c r="R825" s="234"/>
      <c r="S825" s="234"/>
      <c r="T825" s="234"/>
      <c r="U825" s="234"/>
      <c r="V825" s="234"/>
      <c r="W825" s="234"/>
      <c r="X825" s="234"/>
      <c r="Y825" s="234"/>
      <c r="Z825" s="234"/>
      <c r="AA825" s="234"/>
      <c r="AB825" s="234"/>
      <c r="AC825" s="234"/>
      <c r="AD825" s="234"/>
      <c r="AE825" s="234"/>
      <c r="AF825" s="234"/>
      <c r="AG825" s="234"/>
      <c r="AH825" s="234"/>
      <c r="AI825" s="234"/>
      <c r="AJ825" s="234"/>
      <c r="AK825" s="234"/>
      <c r="AL825" s="258" t="str">
        <f t="shared" si="107"/>
        <v>нет</v>
      </c>
      <c r="AM825" s="258" t="str">
        <f t="shared" si="109"/>
        <v>нет</v>
      </c>
      <c r="AN825" s="258">
        <f t="shared" si="106"/>
        <v>0</v>
      </c>
      <c r="AO825" s="258" t="e">
        <f t="shared" si="108"/>
        <v>#VALUE!</v>
      </c>
    </row>
    <row r="826" spans="1:41">
      <c r="A826" s="261" t="e">
        <f t="shared" si="110"/>
        <v>#VALUE!</v>
      </c>
      <c r="B826" s="241">
        <v>823</v>
      </c>
      <c r="C826" s="242"/>
      <c r="D826" s="256" t="str">
        <f t="shared" si="103"/>
        <v/>
      </c>
      <c r="E826" s="234"/>
      <c r="F826" s="234"/>
      <c r="G826" s="242"/>
      <c r="H826" s="257" t="str">
        <f t="shared" si="104"/>
        <v/>
      </c>
      <c r="I826" s="234"/>
      <c r="J826" s="234"/>
      <c r="K826" s="234"/>
      <c r="L826" s="234"/>
      <c r="M826" s="308">
        <f t="shared" si="105"/>
        <v>0</v>
      </c>
      <c r="N826" s="234"/>
      <c r="O826" s="234"/>
      <c r="P826" s="234"/>
      <c r="Q826" s="234"/>
      <c r="R826" s="234"/>
      <c r="S826" s="234"/>
      <c r="T826" s="234"/>
      <c r="U826" s="234"/>
      <c r="V826" s="234"/>
      <c r="W826" s="234"/>
      <c r="X826" s="234"/>
      <c r="Y826" s="234"/>
      <c r="Z826" s="234"/>
      <c r="AA826" s="234"/>
      <c r="AB826" s="234"/>
      <c r="AC826" s="234"/>
      <c r="AD826" s="234"/>
      <c r="AE826" s="234"/>
      <c r="AF826" s="234"/>
      <c r="AG826" s="234"/>
      <c r="AH826" s="234"/>
      <c r="AI826" s="234"/>
      <c r="AJ826" s="234"/>
      <c r="AK826" s="234"/>
      <c r="AL826" s="258" t="str">
        <f t="shared" si="107"/>
        <v>нет</v>
      </c>
      <c r="AM826" s="258" t="str">
        <f t="shared" si="109"/>
        <v>нет</v>
      </c>
      <c r="AN826" s="258">
        <f t="shared" si="106"/>
        <v>0</v>
      </c>
      <c r="AO826" s="258" t="e">
        <f t="shared" si="108"/>
        <v>#VALUE!</v>
      </c>
    </row>
    <row r="827" spans="1:41">
      <c r="A827" s="261" t="e">
        <f t="shared" si="110"/>
        <v>#VALUE!</v>
      </c>
      <c r="B827" s="241">
        <v>824</v>
      </c>
      <c r="C827" s="242"/>
      <c r="D827" s="256" t="str">
        <f t="shared" si="103"/>
        <v/>
      </c>
      <c r="E827" s="234"/>
      <c r="F827" s="234"/>
      <c r="G827" s="242"/>
      <c r="H827" s="257" t="str">
        <f t="shared" si="104"/>
        <v/>
      </c>
      <c r="I827" s="234"/>
      <c r="J827" s="234"/>
      <c r="K827" s="234"/>
      <c r="L827" s="234"/>
      <c r="M827" s="308">
        <f t="shared" si="105"/>
        <v>0</v>
      </c>
      <c r="N827" s="234"/>
      <c r="O827" s="234"/>
      <c r="P827" s="234"/>
      <c r="Q827" s="234"/>
      <c r="R827" s="234"/>
      <c r="S827" s="234"/>
      <c r="T827" s="234"/>
      <c r="U827" s="234"/>
      <c r="V827" s="234"/>
      <c r="W827" s="234"/>
      <c r="X827" s="234"/>
      <c r="Y827" s="234"/>
      <c r="Z827" s="234"/>
      <c r="AA827" s="234"/>
      <c r="AB827" s="234"/>
      <c r="AC827" s="234"/>
      <c r="AD827" s="234"/>
      <c r="AE827" s="234"/>
      <c r="AF827" s="234"/>
      <c r="AG827" s="234"/>
      <c r="AH827" s="234"/>
      <c r="AI827" s="234"/>
      <c r="AJ827" s="234"/>
      <c r="AK827" s="234"/>
      <c r="AL827" s="258" t="str">
        <f t="shared" si="107"/>
        <v>нет</v>
      </c>
      <c r="AM827" s="258" t="str">
        <f t="shared" si="109"/>
        <v>нет</v>
      </c>
      <c r="AN827" s="258">
        <f t="shared" si="106"/>
        <v>0</v>
      </c>
      <c r="AO827" s="258" t="e">
        <f t="shared" si="108"/>
        <v>#VALUE!</v>
      </c>
    </row>
    <row r="828" spans="1:41">
      <c r="A828" s="261" t="e">
        <f t="shared" si="110"/>
        <v>#VALUE!</v>
      </c>
      <c r="B828" s="241">
        <v>825</v>
      </c>
      <c r="C828" s="242"/>
      <c r="D828" s="256" t="str">
        <f t="shared" si="103"/>
        <v/>
      </c>
      <c r="E828" s="234"/>
      <c r="F828" s="234"/>
      <c r="G828" s="242"/>
      <c r="H828" s="257" t="str">
        <f t="shared" si="104"/>
        <v/>
      </c>
      <c r="I828" s="234"/>
      <c r="J828" s="234"/>
      <c r="K828" s="234"/>
      <c r="L828" s="234"/>
      <c r="M828" s="308">
        <f t="shared" si="105"/>
        <v>0</v>
      </c>
      <c r="N828" s="234"/>
      <c r="O828" s="234"/>
      <c r="P828" s="234"/>
      <c r="Q828" s="234"/>
      <c r="R828" s="234"/>
      <c r="S828" s="234"/>
      <c r="T828" s="234"/>
      <c r="U828" s="234"/>
      <c r="V828" s="234"/>
      <c r="W828" s="234"/>
      <c r="X828" s="234"/>
      <c r="Y828" s="234"/>
      <c r="Z828" s="234"/>
      <c r="AA828" s="234"/>
      <c r="AB828" s="234"/>
      <c r="AC828" s="234"/>
      <c r="AD828" s="234"/>
      <c r="AE828" s="234"/>
      <c r="AF828" s="234"/>
      <c r="AG828" s="234"/>
      <c r="AH828" s="234"/>
      <c r="AI828" s="234"/>
      <c r="AJ828" s="234"/>
      <c r="AK828" s="234"/>
      <c r="AL828" s="258" t="str">
        <f t="shared" si="107"/>
        <v>нет</v>
      </c>
      <c r="AM828" s="258" t="str">
        <f t="shared" si="109"/>
        <v>нет</v>
      </c>
      <c r="AN828" s="258">
        <f t="shared" si="106"/>
        <v>0</v>
      </c>
      <c r="AO828" s="258" t="e">
        <f t="shared" si="108"/>
        <v>#VALUE!</v>
      </c>
    </row>
    <row r="829" spans="1:41">
      <c r="A829" s="261" t="e">
        <f t="shared" si="110"/>
        <v>#VALUE!</v>
      </c>
      <c r="B829" s="241">
        <v>826</v>
      </c>
      <c r="C829" s="242"/>
      <c r="D829" s="256" t="str">
        <f t="shared" si="103"/>
        <v/>
      </c>
      <c r="E829" s="234"/>
      <c r="F829" s="234"/>
      <c r="G829" s="242"/>
      <c r="H829" s="257" t="str">
        <f t="shared" si="104"/>
        <v/>
      </c>
      <c r="I829" s="234"/>
      <c r="J829" s="234"/>
      <c r="K829" s="234"/>
      <c r="L829" s="234"/>
      <c r="M829" s="308">
        <f t="shared" si="105"/>
        <v>0</v>
      </c>
      <c r="N829" s="234"/>
      <c r="O829" s="234"/>
      <c r="P829" s="234"/>
      <c r="Q829" s="234"/>
      <c r="R829" s="234"/>
      <c r="S829" s="234"/>
      <c r="T829" s="234"/>
      <c r="U829" s="234"/>
      <c r="V829" s="234"/>
      <c r="W829" s="234"/>
      <c r="X829" s="234"/>
      <c r="Y829" s="234"/>
      <c r="Z829" s="234"/>
      <c r="AA829" s="234"/>
      <c r="AB829" s="234"/>
      <c r="AC829" s="234"/>
      <c r="AD829" s="234"/>
      <c r="AE829" s="234"/>
      <c r="AF829" s="234"/>
      <c r="AG829" s="234"/>
      <c r="AH829" s="234"/>
      <c r="AI829" s="234"/>
      <c r="AJ829" s="234"/>
      <c r="AK829" s="234"/>
      <c r="AL829" s="258" t="str">
        <f t="shared" si="107"/>
        <v>нет</v>
      </c>
      <c r="AM829" s="258" t="str">
        <f t="shared" si="109"/>
        <v>нет</v>
      </c>
      <c r="AN829" s="258">
        <f t="shared" si="106"/>
        <v>0</v>
      </c>
      <c r="AO829" s="258" t="e">
        <f t="shared" si="108"/>
        <v>#VALUE!</v>
      </c>
    </row>
    <row r="830" spans="1:41">
      <c r="A830" s="261" t="e">
        <f t="shared" si="110"/>
        <v>#VALUE!</v>
      </c>
      <c r="B830" s="241">
        <v>827</v>
      </c>
      <c r="C830" s="242"/>
      <c r="D830" s="257" t="str">
        <f t="shared" si="103"/>
        <v/>
      </c>
      <c r="E830" s="234"/>
      <c r="F830" s="234"/>
      <c r="G830" s="242"/>
      <c r="H830" s="257" t="str">
        <f t="shared" si="104"/>
        <v/>
      </c>
      <c r="I830" s="234"/>
      <c r="J830" s="234"/>
      <c r="K830" s="234"/>
      <c r="L830" s="234"/>
      <c r="M830" s="308">
        <f t="shared" si="105"/>
        <v>0</v>
      </c>
      <c r="N830" s="234"/>
      <c r="O830" s="234"/>
      <c r="P830" s="234"/>
      <c r="Q830" s="234"/>
      <c r="R830" s="234"/>
      <c r="S830" s="234"/>
      <c r="T830" s="234"/>
      <c r="U830" s="234"/>
      <c r="V830" s="234"/>
      <c r="W830" s="234"/>
      <c r="X830" s="234"/>
      <c r="Y830" s="234"/>
      <c r="Z830" s="234"/>
      <c r="AA830" s="234"/>
      <c r="AB830" s="234"/>
      <c r="AC830" s="234"/>
      <c r="AD830" s="234"/>
      <c r="AE830" s="234"/>
      <c r="AF830" s="234"/>
      <c r="AG830" s="234"/>
      <c r="AH830" s="234"/>
      <c r="AI830" s="234"/>
      <c r="AJ830" s="234"/>
      <c r="AK830" s="234"/>
      <c r="AL830" s="258" t="str">
        <f t="shared" si="107"/>
        <v>нет</v>
      </c>
      <c r="AM830" s="258" t="str">
        <f t="shared" si="109"/>
        <v>нет</v>
      </c>
      <c r="AN830" s="258">
        <f t="shared" si="106"/>
        <v>0</v>
      </c>
      <c r="AO830" s="258" t="e">
        <f t="shared" si="108"/>
        <v>#VALUE!</v>
      </c>
    </row>
    <row r="831" spans="1:41">
      <c r="A831" s="261" t="e">
        <f t="shared" si="110"/>
        <v>#VALUE!</v>
      </c>
      <c r="B831" s="241">
        <v>828</v>
      </c>
      <c r="C831" s="242"/>
      <c r="D831" s="257" t="str">
        <f t="shared" ref="D831:D894" si="111">IFERROR(VLOOKUP(C831,msu,2,0),"")</f>
        <v/>
      </c>
      <c r="E831" s="234"/>
      <c r="F831" s="234"/>
      <c r="G831" s="242"/>
      <c r="H831" s="257" t="str">
        <f t="shared" ref="H831:H894" si="112">IFERROR(VLOOKUP(G831,oo,2,0),"")</f>
        <v/>
      </c>
      <c r="I831" s="234"/>
      <c r="J831" s="234"/>
      <c r="K831" s="234"/>
      <c r="L831" s="234"/>
      <c r="M831" s="308">
        <f t="shared" ref="M831:M894" si="113">COUNTA(N831:AK831)</f>
        <v>0</v>
      </c>
      <c r="N831" s="234"/>
      <c r="O831" s="234"/>
      <c r="P831" s="234"/>
      <c r="Q831" s="234"/>
      <c r="R831" s="234"/>
      <c r="S831" s="234"/>
      <c r="T831" s="234"/>
      <c r="U831" s="234"/>
      <c r="V831" s="234"/>
      <c r="W831" s="234"/>
      <c r="X831" s="234"/>
      <c r="Y831" s="234"/>
      <c r="Z831" s="234"/>
      <c r="AA831" s="234"/>
      <c r="AB831" s="234"/>
      <c r="AC831" s="234"/>
      <c r="AD831" s="234"/>
      <c r="AE831" s="234"/>
      <c r="AF831" s="234"/>
      <c r="AG831" s="234"/>
      <c r="AH831" s="234"/>
      <c r="AI831" s="234"/>
      <c r="AJ831" s="234"/>
      <c r="AK831" s="234"/>
      <c r="AL831" s="258" t="str">
        <f t="shared" si="107"/>
        <v>нет</v>
      </c>
      <c r="AM831" s="258" t="str">
        <f t="shared" si="109"/>
        <v>нет</v>
      </c>
      <c r="AN831" s="258">
        <f t="shared" ref="AN831:AN894" si="114">COUNTIF(N831:AK831,"призер")+COUNTIF(N831:AK831,"победитель")</f>
        <v>0</v>
      </c>
      <c r="AO831" s="258" t="e">
        <f t="shared" si="108"/>
        <v>#VALUE!</v>
      </c>
    </row>
    <row r="832" spans="1:41">
      <c r="A832" s="261" t="e">
        <f t="shared" si="110"/>
        <v>#VALUE!</v>
      </c>
      <c r="B832" s="241">
        <v>829</v>
      </c>
      <c r="C832" s="242"/>
      <c r="D832" s="257" t="str">
        <f t="shared" si="111"/>
        <v/>
      </c>
      <c r="E832" s="234"/>
      <c r="F832" s="234"/>
      <c r="G832" s="242"/>
      <c r="H832" s="257" t="str">
        <f t="shared" si="112"/>
        <v/>
      </c>
      <c r="I832" s="234"/>
      <c r="J832" s="234"/>
      <c r="K832" s="234"/>
      <c r="L832" s="234"/>
      <c r="M832" s="308">
        <f t="shared" si="113"/>
        <v>0</v>
      </c>
      <c r="N832" s="234"/>
      <c r="O832" s="234"/>
      <c r="P832" s="234"/>
      <c r="Q832" s="234"/>
      <c r="R832" s="234"/>
      <c r="S832" s="234"/>
      <c r="T832" s="234"/>
      <c r="U832" s="234"/>
      <c r="V832" s="234"/>
      <c r="W832" s="234"/>
      <c r="X832" s="234"/>
      <c r="Y832" s="234"/>
      <c r="Z832" s="234"/>
      <c r="AA832" s="234"/>
      <c r="AB832" s="234"/>
      <c r="AC832" s="234"/>
      <c r="AD832" s="234"/>
      <c r="AE832" s="234"/>
      <c r="AF832" s="234"/>
      <c r="AG832" s="234"/>
      <c r="AH832" s="234"/>
      <c r="AI832" s="234"/>
      <c r="AJ832" s="234"/>
      <c r="AK832" s="234"/>
      <c r="AL832" s="258" t="str">
        <f t="shared" si="107"/>
        <v>нет</v>
      </c>
      <c r="AM832" s="258" t="str">
        <f t="shared" si="109"/>
        <v>нет</v>
      </c>
      <c r="AN832" s="258">
        <f t="shared" si="114"/>
        <v>0</v>
      </c>
      <c r="AO832" s="258" t="e">
        <f t="shared" si="108"/>
        <v>#VALUE!</v>
      </c>
    </row>
    <row r="833" spans="1:41">
      <c r="A833" s="261" t="e">
        <f t="shared" si="110"/>
        <v>#VALUE!</v>
      </c>
      <c r="B833" s="241">
        <v>830</v>
      </c>
      <c r="C833" s="242"/>
      <c r="D833" s="257" t="str">
        <f t="shared" si="111"/>
        <v/>
      </c>
      <c r="E833" s="234"/>
      <c r="F833" s="234"/>
      <c r="G833" s="242"/>
      <c r="H833" s="257" t="str">
        <f t="shared" si="112"/>
        <v/>
      </c>
      <c r="I833" s="234"/>
      <c r="J833" s="234"/>
      <c r="K833" s="234"/>
      <c r="L833" s="234"/>
      <c r="M833" s="308">
        <f t="shared" si="113"/>
        <v>0</v>
      </c>
      <c r="N833" s="234"/>
      <c r="O833" s="234"/>
      <c r="P833" s="234"/>
      <c r="Q833" s="234"/>
      <c r="R833" s="234"/>
      <c r="S833" s="234"/>
      <c r="T833" s="234"/>
      <c r="U833" s="234"/>
      <c r="V833" s="234"/>
      <c r="W833" s="234"/>
      <c r="X833" s="234"/>
      <c r="Y833" s="234"/>
      <c r="Z833" s="234"/>
      <c r="AA833" s="234"/>
      <c r="AB833" s="234"/>
      <c r="AC833" s="234"/>
      <c r="AD833" s="234"/>
      <c r="AE833" s="234"/>
      <c r="AF833" s="234"/>
      <c r="AG833" s="234"/>
      <c r="AH833" s="234"/>
      <c r="AI833" s="234"/>
      <c r="AJ833" s="234"/>
      <c r="AK833" s="234"/>
      <c r="AL833" s="258" t="str">
        <f t="shared" si="107"/>
        <v>нет</v>
      </c>
      <c r="AM833" s="258" t="str">
        <f t="shared" si="109"/>
        <v>нет</v>
      </c>
      <c r="AN833" s="258">
        <f t="shared" si="114"/>
        <v>0</v>
      </c>
      <c r="AO833" s="258" t="e">
        <f t="shared" si="108"/>
        <v>#VALUE!</v>
      </c>
    </row>
    <row r="834" spans="1:41">
      <c r="A834" s="261" t="e">
        <f t="shared" si="110"/>
        <v>#VALUE!</v>
      </c>
      <c r="B834" s="241">
        <v>831</v>
      </c>
      <c r="C834" s="242"/>
      <c r="D834" s="257" t="str">
        <f t="shared" si="111"/>
        <v/>
      </c>
      <c r="E834" s="234"/>
      <c r="F834" s="234"/>
      <c r="G834" s="242"/>
      <c r="H834" s="257" t="str">
        <f t="shared" si="112"/>
        <v/>
      </c>
      <c r="I834" s="234"/>
      <c r="J834" s="234"/>
      <c r="K834" s="234"/>
      <c r="L834" s="234"/>
      <c r="M834" s="308">
        <f t="shared" si="113"/>
        <v>0</v>
      </c>
      <c r="N834" s="234"/>
      <c r="O834" s="234"/>
      <c r="P834" s="234"/>
      <c r="Q834" s="234"/>
      <c r="R834" s="234"/>
      <c r="S834" s="234"/>
      <c r="T834" s="234"/>
      <c r="U834" s="234"/>
      <c r="V834" s="234"/>
      <c r="W834" s="234"/>
      <c r="X834" s="234"/>
      <c r="Y834" s="234"/>
      <c r="Z834" s="234"/>
      <c r="AA834" s="234"/>
      <c r="AB834" s="234"/>
      <c r="AC834" s="234"/>
      <c r="AD834" s="234"/>
      <c r="AE834" s="234"/>
      <c r="AF834" s="234"/>
      <c r="AG834" s="234"/>
      <c r="AH834" s="234"/>
      <c r="AI834" s="234"/>
      <c r="AJ834" s="234"/>
      <c r="AK834" s="234"/>
      <c r="AL834" s="258" t="str">
        <f t="shared" si="107"/>
        <v>нет</v>
      </c>
      <c r="AM834" s="258" t="str">
        <f t="shared" si="109"/>
        <v>нет</v>
      </c>
      <c r="AN834" s="258">
        <f t="shared" si="114"/>
        <v>0</v>
      </c>
      <c r="AO834" s="258" t="e">
        <f t="shared" si="108"/>
        <v>#VALUE!</v>
      </c>
    </row>
    <row r="835" spans="1:41">
      <c r="A835" s="261" t="e">
        <f t="shared" si="110"/>
        <v>#VALUE!</v>
      </c>
      <c r="B835" s="241">
        <v>832</v>
      </c>
      <c r="C835" s="242"/>
      <c r="D835" s="257" t="str">
        <f t="shared" si="111"/>
        <v/>
      </c>
      <c r="E835" s="234"/>
      <c r="F835" s="234"/>
      <c r="G835" s="242"/>
      <c r="H835" s="257" t="str">
        <f t="shared" si="112"/>
        <v/>
      </c>
      <c r="I835" s="234"/>
      <c r="J835" s="234"/>
      <c r="K835" s="234"/>
      <c r="L835" s="234"/>
      <c r="M835" s="308">
        <f t="shared" si="113"/>
        <v>0</v>
      </c>
      <c r="N835" s="234"/>
      <c r="O835" s="234"/>
      <c r="P835" s="234"/>
      <c r="Q835" s="234"/>
      <c r="R835" s="234"/>
      <c r="S835" s="234"/>
      <c r="T835" s="234"/>
      <c r="U835" s="234"/>
      <c r="V835" s="234"/>
      <c r="W835" s="234"/>
      <c r="X835" s="234"/>
      <c r="Y835" s="234"/>
      <c r="Z835" s="234"/>
      <c r="AA835" s="234"/>
      <c r="AB835" s="234"/>
      <c r="AC835" s="234"/>
      <c r="AD835" s="234"/>
      <c r="AE835" s="234"/>
      <c r="AF835" s="234"/>
      <c r="AG835" s="234"/>
      <c r="AH835" s="234"/>
      <c r="AI835" s="234"/>
      <c r="AJ835" s="234"/>
      <c r="AK835" s="234"/>
      <c r="AL835" s="258" t="str">
        <f t="shared" si="107"/>
        <v>нет</v>
      </c>
      <c r="AM835" s="258" t="str">
        <f t="shared" si="109"/>
        <v>нет</v>
      </c>
      <c r="AN835" s="258">
        <f t="shared" si="114"/>
        <v>0</v>
      </c>
      <c r="AO835" s="258" t="e">
        <f t="shared" si="108"/>
        <v>#VALUE!</v>
      </c>
    </row>
    <row r="836" spans="1:41">
      <c r="A836" s="261" t="e">
        <f t="shared" si="110"/>
        <v>#VALUE!</v>
      </c>
      <c r="B836" s="241">
        <v>833</v>
      </c>
      <c r="C836" s="242"/>
      <c r="D836" s="257" t="str">
        <f t="shared" si="111"/>
        <v/>
      </c>
      <c r="E836" s="234"/>
      <c r="F836" s="234"/>
      <c r="G836" s="242"/>
      <c r="H836" s="257" t="str">
        <f t="shared" si="112"/>
        <v/>
      </c>
      <c r="I836" s="234"/>
      <c r="J836" s="234"/>
      <c r="K836" s="234"/>
      <c r="L836" s="234"/>
      <c r="M836" s="308">
        <f t="shared" si="113"/>
        <v>0</v>
      </c>
      <c r="N836" s="234"/>
      <c r="O836" s="234"/>
      <c r="P836" s="234"/>
      <c r="Q836" s="234"/>
      <c r="R836" s="234"/>
      <c r="S836" s="234"/>
      <c r="T836" s="234"/>
      <c r="U836" s="234"/>
      <c r="V836" s="234"/>
      <c r="W836" s="234"/>
      <c r="X836" s="234"/>
      <c r="Y836" s="234"/>
      <c r="Z836" s="234"/>
      <c r="AA836" s="234"/>
      <c r="AB836" s="234"/>
      <c r="AC836" s="234"/>
      <c r="AD836" s="234"/>
      <c r="AE836" s="234"/>
      <c r="AF836" s="234"/>
      <c r="AG836" s="234"/>
      <c r="AH836" s="234"/>
      <c r="AI836" s="234"/>
      <c r="AJ836" s="234"/>
      <c r="AK836" s="234"/>
      <c r="AL836" s="258" t="str">
        <f t="shared" si="107"/>
        <v>нет</v>
      </c>
      <c r="AM836" s="258" t="str">
        <f t="shared" si="109"/>
        <v>нет</v>
      </c>
      <c r="AN836" s="258">
        <f t="shared" si="114"/>
        <v>0</v>
      </c>
      <c r="AO836" s="258" t="e">
        <f t="shared" si="108"/>
        <v>#VALUE!</v>
      </c>
    </row>
    <row r="837" spans="1:41">
      <c r="A837" s="261" t="e">
        <f t="shared" si="110"/>
        <v>#VALUE!</v>
      </c>
      <c r="B837" s="241">
        <v>834</v>
      </c>
      <c r="C837" s="242"/>
      <c r="D837" s="257" t="str">
        <f t="shared" si="111"/>
        <v/>
      </c>
      <c r="E837" s="234"/>
      <c r="F837" s="234"/>
      <c r="G837" s="242"/>
      <c r="H837" s="257" t="str">
        <f t="shared" si="112"/>
        <v/>
      </c>
      <c r="I837" s="234"/>
      <c r="J837" s="234"/>
      <c r="K837" s="234"/>
      <c r="L837" s="234"/>
      <c r="M837" s="308">
        <f t="shared" si="113"/>
        <v>0</v>
      </c>
      <c r="N837" s="234"/>
      <c r="O837" s="234"/>
      <c r="P837" s="234"/>
      <c r="Q837" s="234"/>
      <c r="R837" s="234"/>
      <c r="S837" s="234"/>
      <c r="T837" s="234"/>
      <c r="U837" s="234"/>
      <c r="V837" s="234"/>
      <c r="W837" s="234"/>
      <c r="X837" s="234"/>
      <c r="Y837" s="234"/>
      <c r="Z837" s="234"/>
      <c r="AA837" s="234"/>
      <c r="AB837" s="234"/>
      <c r="AC837" s="234"/>
      <c r="AD837" s="234"/>
      <c r="AE837" s="234"/>
      <c r="AF837" s="234"/>
      <c r="AG837" s="234"/>
      <c r="AH837" s="234"/>
      <c r="AI837" s="234"/>
      <c r="AJ837" s="234"/>
      <c r="AK837" s="234"/>
      <c r="AL837" s="258" t="str">
        <f t="shared" ref="AL837:AL900" si="115">IF($I837&lt;5,"нет",IF($I837&gt;9,"нет","да"))</f>
        <v>нет</v>
      </c>
      <c r="AM837" s="258" t="str">
        <f t="shared" si="109"/>
        <v>нет</v>
      </c>
      <c r="AN837" s="258">
        <f t="shared" si="114"/>
        <v>0</v>
      </c>
      <c r="AO837" s="258" t="e">
        <f t="shared" ref="AO837:AO900" si="116">IF(LEN(G837)=5,LEFT(G837,1)+100,LEFT(G837,2)+100)</f>
        <v>#VALUE!</v>
      </c>
    </row>
    <row r="838" spans="1:41">
      <c r="A838" s="261" t="e">
        <f t="shared" si="110"/>
        <v>#VALUE!</v>
      </c>
      <c r="B838" s="241">
        <v>835</v>
      </c>
      <c r="C838" s="242"/>
      <c r="D838" s="257" t="str">
        <f t="shared" si="111"/>
        <v/>
      </c>
      <c r="E838" s="234"/>
      <c r="F838" s="234"/>
      <c r="G838" s="242"/>
      <c r="H838" s="257" t="str">
        <f t="shared" si="112"/>
        <v/>
      </c>
      <c r="I838" s="234"/>
      <c r="J838" s="234"/>
      <c r="K838" s="234"/>
      <c r="L838" s="234"/>
      <c r="M838" s="308">
        <f t="shared" si="113"/>
        <v>0</v>
      </c>
      <c r="N838" s="234"/>
      <c r="O838" s="234"/>
      <c r="P838" s="234"/>
      <c r="Q838" s="234"/>
      <c r="R838" s="234"/>
      <c r="S838" s="234"/>
      <c r="T838" s="234"/>
      <c r="U838" s="234"/>
      <c r="V838" s="234"/>
      <c r="W838" s="234"/>
      <c r="X838" s="234"/>
      <c r="Y838" s="234"/>
      <c r="Z838" s="234"/>
      <c r="AA838" s="234"/>
      <c r="AB838" s="234"/>
      <c r="AC838" s="234"/>
      <c r="AD838" s="234"/>
      <c r="AE838" s="234"/>
      <c r="AF838" s="234"/>
      <c r="AG838" s="234"/>
      <c r="AH838" s="234"/>
      <c r="AI838" s="234"/>
      <c r="AJ838" s="234"/>
      <c r="AK838" s="234"/>
      <c r="AL838" s="258" t="str">
        <f t="shared" si="115"/>
        <v>нет</v>
      </c>
      <c r="AM838" s="258" t="str">
        <f t="shared" ref="AM838:AM901" si="117">IF($I838&lt;=9,"нет","да")</f>
        <v>нет</v>
      </c>
      <c r="AN838" s="258">
        <f t="shared" si="114"/>
        <v>0</v>
      </c>
      <c r="AO838" s="258" t="e">
        <f t="shared" si="116"/>
        <v>#VALUE!</v>
      </c>
    </row>
    <row r="839" spans="1:41">
      <c r="A839" s="261" t="e">
        <f t="shared" si="110"/>
        <v>#VALUE!</v>
      </c>
      <c r="B839" s="241">
        <v>836</v>
      </c>
      <c r="C839" s="242"/>
      <c r="D839" s="257" t="str">
        <f t="shared" si="111"/>
        <v/>
      </c>
      <c r="E839" s="234"/>
      <c r="F839" s="234"/>
      <c r="G839" s="242"/>
      <c r="H839" s="257" t="str">
        <f t="shared" si="112"/>
        <v/>
      </c>
      <c r="I839" s="234"/>
      <c r="J839" s="234"/>
      <c r="K839" s="234"/>
      <c r="L839" s="234"/>
      <c r="M839" s="308">
        <f t="shared" si="113"/>
        <v>0</v>
      </c>
      <c r="N839" s="234"/>
      <c r="O839" s="234"/>
      <c r="P839" s="234"/>
      <c r="Q839" s="234"/>
      <c r="R839" s="234"/>
      <c r="S839" s="234"/>
      <c r="T839" s="234"/>
      <c r="U839" s="234"/>
      <c r="V839" s="234"/>
      <c r="W839" s="234"/>
      <c r="X839" s="234"/>
      <c r="Y839" s="234"/>
      <c r="Z839" s="234"/>
      <c r="AA839" s="234"/>
      <c r="AB839" s="234"/>
      <c r="AC839" s="234"/>
      <c r="AD839" s="234"/>
      <c r="AE839" s="234"/>
      <c r="AF839" s="234"/>
      <c r="AG839" s="234"/>
      <c r="AH839" s="234"/>
      <c r="AI839" s="234"/>
      <c r="AJ839" s="234"/>
      <c r="AK839" s="234"/>
      <c r="AL839" s="258" t="str">
        <f t="shared" si="115"/>
        <v>нет</v>
      </c>
      <c r="AM839" s="258" t="str">
        <f t="shared" si="117"/>
        <v>нет</v>
      </c>
      <c r="AN839" s="258">
        <f t="shared" si="114"/>
        <v>0</v>
      </c>
      <c r="AO839" s="258" t="e">
        <f t="shared" si="116"/>
        <v>#VALUE!</v>
      </c>
    </row>
    <row r="840" spans="1:41">
      <c r="A840" s="261" t="e">
        <f t="shared" ref="A840:A903" si="118">IF($AO840=$C840, "Код_ОО+МСУ_верно", "Требуется проверка кода ОО или МСУ, кроме 101, 102,103")</f>
        <v>#VALUE!</v>
      </c>
      <c r="B840" s="241">
        <v>837</v>
      </c>
      <c r="C840" s="242"/>
      <c r="D840" s="257" t="str">
        <f t="shared" si="111"/>
        <v/>
      </c>
      <c r="E840" s="234"/>
      <c r="F840" s="234"/>
      <c r="G840" s="242"/>
      <c r="H840" s="257" t="str">
        <f t="shared" si="112"/>
        <v/>
      </c>
      <c r="I840" s="234"/>
      <c r="J840" s="234"/>
      <c r="K840" s="234"/>
      <c r="L840" s="234"/>
      <c r="M840" s="308">
        <f t="shared" si="113"/>
        <v>0</v>
      </c>
      <c r="N840" s="234"/>
      <c r="O840" s="234"/>
      <c r="P840" s="234"/>
      <c r="Q840" s="234"/>
      <c r="R840" s="234"/>
      <c r="S840" s="234"/>
      <c r="T840" s="234"/>
      <c r="U840" s="234"/>
      <c r="V840" s="234"/>
      <c r="W840" s="234"/>
      <c r="X840" s="234"/>
      <c r="Y840" s="234"/>
      <c r="Z840" s="234"/>
      <c r="AA840" s="234"/>
      <c r="AB840" s="234"/>
      <c r="AC840" s="234"/>
      <c r="AD840" s="234"/>
      <c r="AE840" s="234"/>
      <c r="AF840" s="234"/>
      <c r="AG840" s="234"/>
      <c r="AH840" s="234"/>
      <c r="AI840" s="234"/>
      <c r="AJ840" s="234"/>
      <c r="AK840" s="234"/>
      <c r="AL840" s="258" t="str">
        <f t="shared" si="115"/>
        <v>нет</v>
      </c>
      <c r="AM840" s="258" t="str">
        <f t="shared" si="117"/>
        <v>нет</v>
      </c>
      <c r="AN840" s="258">
        <f t="shared" si="114"/>
        <v>0</v>
      </c>
      <c r="AO840" s="258" t="e">
        <f t="shared" si="116"/>
        <v>#VALUE!</v>
      </c>
    </row>
    <row r="841" spans="1:41">
      <c r="A841" s="261" t="e">
        <f t="shared" si="118"/>
        <v>#VALUE!</v>
      </c>
      <c r="B841" s="241">
        <v>838</v>
      </c>
      <c r="C841" s="242"/>
      <c r="D841" s="257" t="str">
        <f t="shared" si="111"/>
        <v/>
      </c>
      <c r="E841" s="234"/>
      <c r="F841" s="234"/>
      <c r="G841" s="242"/>
      <c r="H841" s="257" t="str">
        <f t="shared" si="112"/>
        <v/>
      </c>
      <c r="I841" s="234"/>
      <c r="J841" s="234"/>
      <c r="K841" s="234"/>
      <c r="L841" s="234"/>
      <c r="M841" s="308">
        <f t="shared" si="113"/>
        <v>0</v>
      </c>
      <c r="N841" s="234"/>
      <c r="O841" s="234"/>
      <c r="P841" s="234"/>
      <c r="Q841" s="234"/>
      <c r="R841" s="234"/>
      <c r="S841" s="234"/>
      <c r="T841" s="234"/>
      <c r="U841" s="234"/>
      <c r="V841" s="234"/>
      <c r="W841" s="234"/>
      <c r="X841" s="234"/>
      <c r="Y841" s="234"/>
      <c r="Z841" s="234"/>
      <c r="AA841" s="234"/>
      <c r="AB841" s="234"/>
      <c r="AC841" s="234"/>
      <c r="AD841" s="234"/>
      <c r="AE841" s="234"/>
      <c r="AF841" s="234"/>
      <c r="AG841" s="234"/>
      <c r="AH841" s="234"/>
      <c r="AI841" s="234"/>
      <c r="AJ841" s="234"/>
      <c r="AK841" s="234"/>
      <c r="AL841" s="258" t="str">
        <f t="shared" si="115"/>
        <v>нет</v>
      </c>
      <c r="AM841" s="258" t="str">
        <f t="shared" si="117"/>
        <v>нет</v>
      </c>
      <c r="AN841" s="258">
        <f t="shared" si="114"/>
        <v>0</v>
      </c>
      <c r="AO841" s="258" t="e">
        <f t="shared" si="116"/>
        <v>#VALUE!</v>
      </c>
    </row>
    <row r="842" spans="1:41">
      <c r="A842" s="261" t="e">
        <f t="shared" si="118"/>
        <v>#VALUE!</v>
      </c>
      <c r="B842" s="241">
        <v>839</v>
      </c>
      <c r="C842" s="242"/>
      <c r="D842" s="257" t="str">
        <f t="shared" si="111"/>
        <v/>
      </c>
      <c r="E842" s="234"/>
      <c r="F842" s="234"/>
      <c r="G842" s="242"/>
      <c r="H842" s="257" t="str">
        <f t="shared" si="112"/>
        <v/>
      </c>
      <c r="I842" s="234"/>
      <c r="J842" s="234"/>
      <c r="K842" s="234"/>
      <c r="L842" s="234"/>
      <c r="M842" s="308">
        <f t="shared" si="113"/>
        <v>0</v>
      </c>
      <c r="N842" s="234"/>
      <c r="O842" s="234"/>
      <c r="P842" s="234"/>
      <c r="Q842" s="234"/>
      <c r="R842" s="234"/>
      <c r="S842" s="234"/>
      <c r="T842" s="234"/>
      <c r="U842" s="234"/>
      <c r="V842" s="234"/>
      <c r="W842" s="234"/>
      <c r="X842" s="234"/>
      <c r="Y842" s="234"/>
      <c r="Z842" s="234"/>
      <c r="AA842" s="234"/>
      <c r="AB842" s="234"/>
      <c r="AC842" s="234"/>
      <c r="AD842" s="234"/>
      <c r="AE842" s="234"/>
      <c r="AF842" s="234"/>
      <c r="AG842" s="234"/>
      <c r="AH842" s="234"/>
      <c r="AI842" s="234"/>
      <c r="AJ842" s="234"/>
      <c r="AK842" s="234"/>
      <c r="AL842" s="258" t="str">
        <f t="shared" si="115"/>
        <v>нет</v>
      </c>
      <c r="AM842" s="258" t="str">
        <f t="shared" si="117"/>
        <v>нет</v>
      </c>
      <c r="AN842" s="258">
        <f t="shared" si="114"/>
        <v>0</v>
      </c>
      <c r="AO842" s="258" t="e">
        <f t="shared" si="116"/>
        <v>#VALUE!</v>
      </c>
    </row>
    <row r="843" spans="1:41">
      <c r="A843" s="261" t="e">
        <f t="shared" si="118"/>
        <v>#VALUE!</v>
      </c>
      <c r="B843" s="241">
        <v>840</v>
      </c>
      <c r="C843" s="242"/>
      <c r="D843" s="257" t="str">
        <f t="shared" si="111"/>
        <v/>
      </c>
      <c r="E843" s="234"/>
      <c r="F843" s="234"/>
      <c r="G843" s="242"/>
      <c r="H843" s="257" t="str">
        <f t="shared" si="112"/>
        <v/>
      </c>
      <c r="I843" s="234"/>
      <c r="J843" s="234"/>
      <c r="K843" s="234"/>
      <c r="L843" s="234"/>
      <c r="M843" s="308">
        <f t="shared" si="113"/>
        <v>0</v>
      </c>
      <c r="N843" s="234"/>
      <c r="O843" s="234"/>
      <c r="P843" s="234"/>
      <c r="Q843" s="234"/>
      <c r="R843" s="234"/>
      <c r="S843" s="234"/>
      <c r="T843" s="234"/>
      <c r="U843" s="234"/>
      <c r="V843" s="234"/>
      <c r="W843" s="234"/>
      <c r="X843" s="234"/>
      <c r="Y843" s="234"/>
      <c r="Z843" s="234"/>
      <c r="AA843" s="234"/>
      <c r="AB843" s="234"/>
      <c r="AC843" s="234"/>
      <c r="AD843" s="234"/>
      <c r="AE843" s="234"/>
      <c r="AF843" s="234"/>
      <c r="AG843" s="234"/>
      <c r="AH843" s="234"/>
      <c r="AI843" s="234"/>
      <c r="AJ843" s="234"/>
      <c r="AK843" s="234"/>
      <c r="AL843" s="258" t="str">
        <f t="shared" si="115"/>
        <v>нет</v>
      </c>
      <c r="AM843" s="258" t="str">
        <f t="shared" si="117"/>
        <v>нет</v>
      </c>
      <c r="AN843" s="258">
        <f t="shared" si="114"/>
        <v>0</v>
      </c>
      <c r="AO843" s="258" t="e">
        <f t="shared" si="116"/>
        <v>#VALUE!</v>
      </c>
    </row>
    <row r="844" spans="1:41">
      <c r="A844" s="261" t="e">
        <f t="shared" si="118"/>
        <v>#VALUE!</v>
      </c>
      <c r="B844" s="241">
        <v>841</v>
      </c>
      <c r="C844" s="242"/>
      <c r="D844" s="257" t="str">
        <f t="shared" si="111"/>
        <v/>
      </c>
      <c r="E844" s="234"/>
      <c r="F844" s="234"/>
      <c r="G844" s="242"/>
      <c r="H844" s="257" t="str">
        <f t="shared" si="112"/>
        <v/>
      </c>
      <c r="I844" s="234"/>
      <c r="J844" s="234"/>
      <c r="K844" s="234"/>
      <c r="L844" s="234"/>
      <c r="M844" s="308">
        <f t="shared" si="113"/>
        <v>0</v>
      </c>
      <c r="N844" s="234"/>
      <c r="O844" s="234"/>
      <c r="P844" s="234"/>
      <c r="Q844" s="234"/>
      <c r="R844" s="234"/>
      <c r="S844" s="234"/>
      <c r="T844" s="234"/>
      <c r="U844" s="234"/>
      <c r="V844" s="234"/>
      <c r="W844" s="234"/>
      <c r="X844" s="234"/>
      <c r="Y844" s="234"/>
      <c r="Z844" s="234"/>
      <c r="AA844" s="234"/>
      <c r="AB844" s="234"/>
      <c r="AC844" s="234"/>
      <c r="AD844" s="234"/>
      <c r="AE844" s="234"/>
      <c r="AF844" s="234"/>
      <c r="AG844" s="234"/>
      <c r="AH844" s="234"/>
      <c r="AI844" s="234"/>
      <c r="AJ844" s="234"/>
      <c r="AK844" s="234"/>
      <c r="AL844" s="258" t="str">
        <f t="shared" si="115"/>
        <v>нет</v>
      </c>
      <c r="AM844" s="258" t="str">
        <f t="shared" si="117"/>
        <v>нет</v>
      </c>
      <c r="AN844" s="258">
        <f t="shared" si="114"/>
        <v>0</v>
      </c>
      <c r="AO844" s="258" t="e">
        <f t="shared" si="116"/>
        <v>#VALUE!</v>
      </c>
    </row>
    <row r="845" spans="1:41">
      <c r="A845" s="261" t="e">
        <f t="shared" si="118"/>
        <v>#VALUE!</v>
      </c>
      <c r="B845" s="241">
        <v>842</v>
      </c>
      <c r="C845" s="242"/>
      <c r="D845" s="257" t="str">
        <f t="shared" si="111"/>
        <v/>
      </c>
      <c r="E845" s="234"/>
      <c r="F845" s="234"/>
      <c r="G845" s="242"/>
      <c r="H845" s="257" t="str">
        <f t="shared" si="112"/>
        <v/>
      </c>
      <c r="I845" s="234"/>
      <c r="J845" s="234"/>
      <c r="K845" s="234"/>
      <c r="L845" s="234"/>
      <c r="M845" s="308">
        <f t="shared" si="113"/>
        <v>0</v>
      </c>
      <c r="N845" s="234"/>
      <c r="O845" s="234"/>
      <c r="P845" s="234"/>
      <c r="Q845" s="234"/>
      <c r="R845" s="234"/>
      <c r="S845" s="234"/>
      <c r="T845" s="234"/>
      <c r="U845" s="234"/>
      <c r="V845" s="234"/>
      <c r="W845" s="234"/>
      <c r="X845" s="234"/>
      <c r="Y845" s="234"/>
      <c r="Z845" s="234"/>
      <c r="AA845" s="234"/>
      <c r="AB845" s="234"/>
      <c r="AC845" s="234"/>
      <c r="AD845" s="234"/>
      <c r="AE845" s="234"/>
      <c r="AF845" s="234"/>
      <c r="AG845" s="234"/>
      <c r="AH845" s="234"/>
      <c r="AI845" s="234"/>
      <c r="AJ845" s="234"/>
      <c r="AK845" s="234"/>
      <c r="AL845" s="258" t="str">
        <f t="shared" si="115"/>
        <v>нет</v>
      </c>
      <c r="AM845" s="258" t="str">
        <f t="shared" si="117"/>
        <v>нет</v>
      </c>
      <c r="AN845" s="258">
        <f t="shared" si="114"/>
        <v>0</v>
      </c>
      <c r="AO845" s="258" t="e">
        <f t="shared" si="116"/>
        <v>#VALUE!</v>
      </c>
    </row>
    <row r="846" spans="1:41">
      <c r="A846" s="261" t="e">
        <f t="shared" si="118"/>
        <v>#VALUE!</v>
      </c>
      <c r="B846" s="241">
        <v>843</v>
      </c>
      <c r="C846" s="242"/>
      <c r="D846" s="257" t="str">
        <f t="shared" si="111"/>
        <v/>
      </c>
      <c r="E846" s="234"/>
      <c r="F846" s="234"/>
      <c r="G846" s="242"/>
      <c r="H846" s="257" t="str">
        <f t="shared" si="112"/>
        <v/>
      </c>
      <c r="I846" s="234"/>
      <c r="J846" s="234"/>
      <c r="K846" s="234"/>
      <c r="L846" s="234"/>
      <c r="M846" s="308">
        <f t="shared" si="113"/>
        <v>0</v>
      </c>
      <c r="N846" s="234"/>
      <c r="O846" s="234"/>
      <c r="P846" s="234"/>
      <c r="Q846" s="234"/>
      <c r="R846" s="234"/>
      <c r="S846" s="234"/>
      <c r="T846" s="234"/>
      <c r="U846" s="234"/>
      <c r="V846" s="234"/>
      <c r="W846" s="234"/>
      <c r="X846" s="234"/>
      <c r="Y846" s="234"/>
      <c r="Z846" s="234"/>
      <c r="AA846" s="234"/>
      <c r="AB846" s="234"/>
      <c r="AC846" s="234"/>
      <c r="AD846" s="234"/>
      <c r="AE846" s="234"/>
      <c r="AF846" s="234"/>
      <c r="AG846" s="234"/>
      <c r="AH846" s="234"/>
      <c r="AI846" s="234"/>
      <c r="AJ846" s="234"/>
      <c r="AK846" s="234"/>
      <c r="AL846" s="258" t="str">
        <f t="shared" si="115"/>
        <v>нет</v>
      </c>
      <c r="AM846" s="258" t="str">
        <f t="shared" si="117"/>
        <v>нет</v>
      </c>
      <c r="AN846" s="258">
        <f t="shared" si="114"/>
        <v>0</v>
      </c>
      <c r="AO846" s="258" t="e">
        <f t="shared" si="116"/>
        <v>#VALUE!</v>
      </c>
    </row>
    <row r="847" spans="1:41">
      <c r="A847" s="261" t="e">
        <f t="shared" si="118"/>
        <v>#VALUE!</v>
      </c>
      <c r="B847" s="241">
        <v>844</v>
      </c>
      <c r="C847" s="242"/>
      <c r="D847" s="257" t="str">
        <f t="shared" si="111"/>
        <v/>
      </c>
      <c r="E847" s="234"/>
      <c r="F847" s="234"/>
      <c r="G847" s="242"/>
      <c r="H847" s="257" t="str">
        <f t="shared" si="112"/>
        <v/>
      </c>
      <c r="I847" s="234"/>
      <c r="J847" s="234"/>
      <c r="K847" s="234"/>
      <c r="L847" s="234"/>
      <c r="M847" s="308">
        <f t="shared" si="113"/>
        <v>0</v>
      </c>
      <c r="N847" s="234"/>
      <c r="O847" s="234"/>
      <c r="P847" s="234"/>
      <c r="Q847" s="234"/>
      <c r="R847" s="234"/>
      <c r="S847" s="234"/>
      <c r="T847" s="234"/>
      <c r="U847" s="234"/>
      <c r="V847" s="234"/>
      <c r="W847" s="234"/>
      <c r="X847" s="234"/>
      <c r="Y847" s="234"/>
      <c r="Z847" s="234"/>
      <c r="AA847" s="234"/>
      <c r="AB847" s="234"/>
      <c r="AC847" s="234"/>
      <c r="AD847" s="234"/>
      <c r="AE847" s="234"/>
      <c r="AF847" s="234"/>
      <c r="AG847" s="234"/>
      <c r="AH847" s="234"/>
      <c r="AI847" s="234"/>
      <c r="AJ847" s="234"/>
      <c r="AK847" s="234"/>
      <c r="AL847" s="258" t="str">
        <f t="shared" si="115"/>
        <v>нет</v>
      </c>
      <c r="AM847" s="258" t="str">
        <f t="shared" si="117"/>
        <v>нет</v>
      </c>
      <c r="AN847" s="258">
        <f t="shared" si="114"/>
        <v>0</v>
      </c>
      <c r="AO847" s="258" t="e">
        <f t="shared" si="116"/>
        <v>#VALUE!</v>
      </c>
    </row>
    <row r="848" spans="1:41">
      <c r="A848" s="261" t="e">
        <f t="shared" si="118"/>
        <v>#VALUE!</v>
      </c>
      <c r="B848" s="241">
        <v>845</v>
      </c>
      <c r="C848" s="242"/>
      <c r="D848" s="257" t="str">
        <f t="shared" si="111"/>
        <v/>
      </c>
      <c r="E848" s="234"/>
      <c r="F848" s="234"/>
      <c r="G848" s="242"/>
      <c r="H848" s="257" t="str">
        <f t="shared" si="112"/>
        <v/>
      </c>
      <c r="I848" s="234"/>
      <c r="J848" s="234"/>
      <c r="K848" s="234"/>
      <c r="L848" s="234"/>
      <c r="M848" s="308">
        <f t="shared" si="113"/>
        <v>0</v>
      </c>
      <c r="N848" s="234"/>
      <c r="O848" s="234"/>
      <c r="P848" s="234"/>
      <c r="Q848" s="234"/>
      <c r="R848" s="234"/>
      <c r="S848" s="234"/>
      <c r="T848" s="234"/>
      <c r="U848" s="234"/>
      <c r="V848" s="234"/>
      <c r="W848" s="234"/>
      <c r="X848" s="234"/>
      <c r="Y848" s="234"/>
      <c r="Z848" s="234"/>
      <c r="AA848" s="234"/>
      <c r="AB848" s="234"/>
      <c r="AC848" s="234"/>
      <c r="AD848" s="234"/>
      <c r="AE848" s="234"/>
      <c r="AF848" s="234"/>
      <c r="AG848" s="234"/>
      <c r="AH848" s="234"/>
      <c r="AI848" s="234"/>
      <c r="AJ848" s="234"/>
      <c r="AK848" s="234"/>
      <c r="AL848" s="258" t="str">
        <f t="shared" si="115"/>
        <v>нет</v>
      </c>
      <c r="AM848" s="258" t="str">
        <f t="shared" si="117"/>
        <v>нет</v>
      </c>
      <c r="AN848" s="258">
        <f t="shared" si="114"/>
        <v>0</v>
      </c>
      <c r="AO848" s="258" t="e">
        <f t="shared" si="116"/>
        <v>#VALUE!</v>
      </c>
    </row>
    <row r="849" spans="1:41">
      <c r="A849" s="261" t="e">
        <f t="shared" si="118"/>
        <v>#VALUE!</v>
      </c>
      <c r="B849" s="241">
        <v>846</v>
      </c>
      <c r="C849" s="242"/>
      <c r="D849" s="257" t="str">
        <f t="shared" si="111"/>
        <v/>
      </c>
      <c r="E849" s="234"/>
      <c r="F849" s="234"/>
      <c r="G849" s="242"/>
      <c r="H849" s="257" t="str">
        <f t="shared" si="112"/>
        <v/>
      </c>
      <c r="I849" s="234"/>
      <c r="J849" s="234"/>
      <c r="K849" s="234"/>
      <c r="L849" s="234"/>
      <c r="M849" s="308">
        <f t="shared" si="113"/>
        <v>0</v>
      </c>
      <c r="N849" s="234"/>
      <c r="O849" s="234"/>
      <c r="P849" s="234"/>
      <c r="Q849" s="234"/>
      <c r="R849" s="234"/>
      <c r="S849" s="234"/>
      <c r="T849" s="234"/>
      <c r="U849" s="234"/>
      <c r="V849" s="234"/>
      <c r="W849" s="234"/>
      <c r="X849" s="234"/>
      <c r="Y849" s="234"/>
      <c r="Z849" s="234"/>
      <c r="AA849" s="234"/>
      <c r="AB849" s="234"/>
      <c r="AC849" s="234"/>
      <c r="AD849" s="234"/>
      <c r="AE849" s="234"/>
      <c r="AF849" s="234"/>
      <c r="AG849" s="234"/>
      <c r="AH849" s="234"/>
      <c r="AI849" s="234"/>
      <c r="AJ849" s="234"/>
      <c r="AK849" s="234"/>
      <c r="AL849" s="258" t="str">
        <f t="shared" si="115"/>
        <v>нет</v>
      </c>
      <c r="AM849" s="258" t="str">
        <f t="shared" si="117"/>
        <v>нет</v>
      </c>
      <c r="AN849" s="258">
        <f t="shared" si="114"/>
        <v>0</v>
      </c>
      <c r="AO849" s="258" t="e">
        <f t="shared" si="116"/>
        <v>#VALUE!</v>
      </c>
    </row>
    <row r="850" spans="1:41">
      <c r="A850" s="261" t="e">
        <f t="shared" si="118"/>
        <v>#VALUE!</v>
      </c>
      <c r="B850" s="241">
        <v>847</v>
      </c>
      <c r="C850" s="242"/>
      <c r="D850" s="257" t="str">
        <f t="shared" si="111"/>
        <v/>
      </c>
      <c r="E850" s="234"/>
      <c r="F850" s="234"/>
      <c r="G850" s="242"/>
      <c r="H850" s="257" t="str">
        <f t="shared" si="112"/>
        <v/>
      </c>
      <c r="I850" s="234"/>
      <c r="J850" s="234"/>
      <c r="K850" s="234"/>
      <c r="L850" s="234"/>
      <c r="M850" s="308">
        <f t="shared" si="113"/>
        <v>0</v>
      </c>
      <c r="N850" s="234"/>
      <c r="O850" s="234"/>
      <c r="P850" s="234"/>
      <c r="Q850" s="234"/>
      <c r="R850" s="234"/>
      <c r="S850" s="234"/>
      <c r="T850" s="234"/>
      <c r="U850" s="234"/>
      <c r="V850" s="234"/>
      <c r="W850" s="234"/>
      <c r="X850" s="234"/>
      <c r="Y850" s="234"/>
      <c r="Z850" s="234"/>
      <c r="AA850" s="234"/>
      <c r="AB850" s="234"/>
      <c r="AC850" s="234"/>
      <c r="AD850" s="234"/>
      <c r="AE850" s="234"/>
      <c r="AF850" s="234"/>
      <c r="AG850" s="234"/>
      <c r="AH850" s="234"/>
      <c r="AI850" s="234"/>
      <c r="AJ850" s="234"/>
      <c r="AK850" s="234"/>
      <c r="AL850" s="258" t="str">
        <f t="shared" si="115"/>
        <v>нет</v>
      </c>
      <c r="AM850" s="258" t="str">
        <f t="shared" si="117"/>
        <v>нет</v>
      </c>
      <c r="AN850" s="258">
        <f t="shared" si="114"/>
        <v>0</v>
      </c>
      <c r="AO850" s="258" t="e">
        <f t="shared" si="116"/>
        <v>#VALUE!</v>
      </c>
    </row>
    <row r="851" spans="1:41">
      <c r="A851" s="261" t="e">
        <f t="shared" si="118"/>
        <v>#VALUE!</v>
      </c>
      <c r="B851" s="241">
        <v>848</v>
      </c>
      <c r="C851" s="242"/>
      <c r="D851" s="257" t="str">
        <f t="shared" si="111"/>
        <v/>
      </c>
      <c r="E851" s="234"/>
      <c r="F851" s="234"/>
      <c r="G851" s="242"/>
      <c r="H851" s="257" t="str">
        <f t="shared" si="112"/>
        <v/>
      </c>
      <c r="I851" s="234"/>
      <c r="J851" s="234"/>
      <c r="K851" s="234"/>
      <c r="L851" s="234"/>
      <c r="M851" s="308">
        <f t="shared" si="113"/>
        <v>0</v>
      </c>
      <c r="N851" s="234"/>
      <c r="O851" s="234"/>
      <c r="P851" s="234"/>
      <c r="Q851" s="234"/>
      <c r="R851" s="234"/>
      <c r="S851" s="234"/>
      <c r="T851" s="234"/>
      <c r="U851" s="234"/>
      <c r="V851" s="234"/>
      <c r="W851" s="234"/>
      <c r="X851" s="234"/>
      <c r="Y851" s="234"/>
      <c r="Z851" s="234"/>
      <c r="AA851" s="234"/>
      <c r="AB851" s="234"/>
      <c r="AC851" s="234"/>
      <c r="AD851" s="234"/>
      <c r="AE851" s="234"/>
      <c r="AF851" s="234"/>
      <c r="AG851" s="234"/>
      <c r="AH851" s="234"/>
      <c r="AI851" s="234"/>
      <c r="AJ851" s="234"/>
      <c r="AK851" s="234"/>
      <c r="AL851" s="258" t="str">
        <f t="shared" si="115"/>
        <v>нет</v>
      </c>
      <c r="AM851" s="258" t="str">
        <f t="shared" si="117"/>
        <v>нет</v>
      </c>
      <c r="AN851" s="258">
        <f t="shared" si="114"/>
        <v>0</v>
      </c>
      <c r="AO851" s="258" t="e">
        <f t="shared" si="116"/>
        <v>#VALUE!</v>
      </c>
    </row>
    <row r="852" spans="1:41">
      <c r="A852" s="261" t="e">
        <f t="shared" si="118"/>
        <v>#VALUE!</v>
      </c>
      <c r="B852" s="241">
        <v>849</v>
      </c>
      <c r="C852" s="242"/>
      <c r="D852" s="257" t="str">
        <f t="shared" si="111"/>
        <v/>
      </c>
      <c r="E852" s="234"/>
      <c r="F852" s="234"/>
      <c r="G852" s="242"/>
      <c r="H852" s="257" t="str">
        <f t="shared" si="112"/>
        <v/>
      </c>
      <c r="I852" s="234"/>
      <c r="J852" s="234"/>
      <c r="K852" s="234"/>
      <c r="L852" s="234"/>
      <c r="M852" s="308">
        <f t="shared" si="113"/>
        <v>0</v>
      </c>
      <c r="N852" s="234"/>
      <c r="O852" s="234"/>
      <c r="P852" s="234"/>
      <c r="Q852" s="234"/>
      <c r="R852" s="234"/>
      <c r="S852" s="234"/>
      <c r="T852" s="234"/>
      <c r="U852" s="234"/>
      <c r="V852" s="234"/>
      <c r="W852" s="234"/>
      <c r="X852" s="234"/>
      <c r="Y852" s="234"/>
      <c r="Z852" s="234"/>
      <c r="AA852" s="234"/>
      <c r="AB852" s="234"/>
      <c r="AC852" s="234"/>
      <c r="AD852" s="234"/>
      <c r="AE852" s="234"/>
      <c r="AF852" s="234"/>
      <c r="AG852" s="234"/>
      <c r="AH852" s="234"/>
      <c r="AI852" s="234"/>
      <c r="AJ852" s="234"/>
      <c r="AK852" s="234"/>
      <c r="AL852" s="258" t="str">
        <f t="shared" si="115"/>
        <v>нет</v>
      </c>
      <c r="AM852" s="258" t="str">
        <f t="shared" si="117"/>
        <v>нет</v>
      </c>
      <c r="AN852" s="258">
        <f t="shared" si="114"/>
        <v>0</v>
      </c>
      <c r="AO852" s="258" t="e">
        <f t="shared" si="116"/>
        <v>#VALUE!</v>
      </c>
    </row>
    <row r="853" spans="1:41">
      <c r="A853" s="261" t="e">
        <f t="shared" si="118"/>
        <v>#VALUE!</v>
      </c>
      <c r="B853" s="241">
        <v>850</v>
      </c>
      <c r="C853" s="242"/>
      <c r="D853" s="257" t="str">
        <f t="shared" si="111"/>
        <v/>
      </c>
      <c r="E853" s="234"/>
      <c r="F853" s="234"/>
      <c r="G853" s="242"/>
      <c r="H853" s="257" t="str">
        <f t="shared" si="112"/>
        <v/>
      </c>
      <c r="I853" s="234"/>
      <c r="J853" s="234"/>
      <c r="K853" s="234"/>
      <c r="L853" s="234"/>
      <c r="M853" s="308">
        <f t="shared" si="113"/>
        <v>0</v>
      </c>
      <c r="N853" s="234"/>
      <c r="O853" s="234"/>
      <c r="P853" s="234"/>
      <c r="Q853" s="234"/>
      <c r="R853" s="234"/>
      <c r="S853" s="234"/>
      <c r="T853" s="234"/>
      <c r="U853" s="234"/>
      <c r="V853" s="234"/>
      <c r="W853" s="234"/>
      <c r="X853" s="234"/>
      <c r="Y853" s="234"/>
      <c r="Z853" s="234"/>
      <c r="AA853" s="234"/>
      <c r="AB853" s="234"/>
      <c r="AC853" s="234"/>
      <c r="AD853" s="234"/>
      <c r="AE853" s="234"/>
      <c r="AF853" s="234"/>
      <c r="AG853" s="234"/>
      <c r="AH853" s="234"/>
      <c r="AI853" s="234"/>
      <c r="AJ853" s="234"/>
      <c r="AK853" s="234"/>
      <c r="AL853" s="258" t="str">
        <f t="shared" si="115"/>
        <v>нет</v>
      </c>
      <c r="AM853" s="258" t="str">
        <f t="shared" si="117"/>
        <v>нет</v>
      </c>
      <c r="AN853" s="258">
        <f t="shared" si="114"/>
        <v>0</v>
      </c>
      <c r="AO853" s="258" t="e">
        <f t="shared" si="116"/>
        <v>#VALUE!</v>
      </c>
    </row>
    <row r="854" spans="1:41">
      <c r="A854" s="261" t="e">
        <f t="shared" si="118"/>
        <v>#VALUE!</v>
      </c>
      <c r="B854" s="241">
        <v>851</v>
      </c>
      <c r="C854" s="242"/>
      <c r="D854" s="257" t="str">
        <f t="shared" si="111"/>
        <v/>
      </c>
      <c r="E854" s="234"/>
      <c r="F854" s="234"/>
      <c r="G854" s="242"/>
      <c r="H854" s="257" t="str">
        <f t="shared" si="112"/>
        <v/>
      </c>
      <c r="I854" s="234"/>
      <c r="J854" s="234"/>
      <c r="K854" s="234"/>
      <c r="L854" s="234"/>
      <c r="M854" s="308">
        <f t="shared" si="113"/>
        <v>0</v>
      </c>
      <c r="N854" s="234"/>
      <c r="O854" s="234"/>
      <c r="P854" s="234"/>
      <c r="Q854" s="234"/>
      <c r="R854" s="234"/>
      <c r="S854" s="234"/>
      <c r="T854" s="234"/>
      <c r="U854" s="234"/>
      <c r="V854" s="234"/>
      <c r="W854" s="234"/>
      <c r="X854" s="234"/>
      <c r="Y854" s="234"/>
      <c r="Z854" s="234"/>
      <c r="AA854" s="234"/>
      <c r="AB854" s="234"/>
      <c r="AC854" s="234"/>
      <c r="AD854" s="234"/>
      <c r="AE854" s="234"/>
      <c r="AF854" s="234"/>
      <c r="AG854" s="234"/>
      <c r="AH854" s="234"/>
      <c r="AI854" s="234"/>
      <c r="AJ854" s="234"/>
      <c r="AK854" s="234"/>
      <c r="AL854" s="258" t="str">
        <f t="shared" si="115"/>
        <v>нет</v>
      </c>
      <c r="AM854" s="258" t="str">
        <f t="shared" si="117"/>
        <v>нет</v>
      </c>
      <c r="AN854" s="258">
        <f t="shared" si="114"/>
        <v>0</v>
      </c>
      <c r="AO854" s="258" t="e">
        <f t="shared" si="116"/>
        <v>#VALUE!</v>
      </c>
    </row>
    <row r="855" spans="1:41">
      <c r="A855" s="261" t="e">
        <f t="shared" si="118"/>
        <v>#VALUE!</v>
      </c>
      <c r="B855" s="241">
        <v>852</v>
      </c>
      <c r="C855" s="242"/>
      <c r="D855" s="257" t="str">
        <f t="shared" si="111"/>
        <v/>
      </c>
      <c r="E855" s="234"/>
      <c r="F855" s="234"/>
      <c r="G855" s="242"/>
      <c r="H855" s="257" t="str">
        <f t="shared" si="112"/>
        <v/>
      </c>
      <c r="I855" s="234"/>
      <c r="J855" s="234"/>
      <c r="K855" s="234"/>
      <c r="L855" s="234"/>
      <c r="M855" s="308">
        <f t="shared" si="113"/>
        <v>0</v>
      </c>
      <c r="N855" s="234"/>
      <c r="O855" s="234"/>
      <c r="P855" s="234"/>
      <c r="Q855" s="234"/>
      <c r="R855" s="234"/>
      <c r="S855" s="234"/>
      <c r="T855" s="234"/>
      <c r="U855" s="234"/>
      <c r="V855" s="234"/>
      <c r="W855" s="234"/>
      <c r="X855" s="234"/>
      <c r="Y855" s="234"/>
      <c r="Z855" s="234"/>
      <c r="AA855" s="234"/>
      <c r="AB855" s="234"/>
      <c r="AC855" s="234"/>
      <c r="AD855" s="234"/>
      <c r="AE855" s="234"/>
      <c r="AF855" s="234"/>
      <c r="AG855" s="234"/>
      <c r="AH855" s="234"/>
      <c r="AI855" s="234"/>
      <c r="AJ855" s="234"/>
      <c r="AK855" s="234"/>
      <c r="AL855" s="258" t="str">
        <f t="shared" si="115"/>
        <v>нет</v>
      </c>
      <c r="AM855" s="258" t="str">
        <f t="shared" si="117"/>
        <v>нет</v>
      </c>
      <c r="AN855" s="258">
        <f t="shared" si="114"/>
        <v>0</v>
      </c>
      <c r="AO855" s="258" t="e">
        <f t="shared" si="116"/>
        <v>#VALUE!</v>
      </c>
    </row>
    <row r="856" spans="1:41">
      <c r="A856" s="261" t="e">
        <f t="shared" si="118"/>
        <v>#VALUE!</v>
      </c>
      <c r="B856" s="241">
        <v>853</v>
      </c>
      <c r="C856" s="242"/>
      <c r="D856" s="257" t="str">
        <f t="shared" si="111"/>
        <v/>
      </c>
      <c r="E856" s="234"/>
      <c r="F856" s="234"/>
      <c r="G856" s="242"/>
      <c r="H856" s="257" t="str">
        <f t="shared" si="112"/>
        <v/>
      </c>
      <c r="I856" s="234"/>
      <c r="J856" s="234"/>
      <c r="K856" s="234"/>
      <c r="L856" s="234"/>
      <c r="M856" s="308">
        <f t="shared" si="113"/>
        <v>0</v>
      </c>
      <c r="N856" s="234"/>
      <c r="O856" s="234"/>
      <c r="P856" s="234"/>
      <c r="Q856" s="234"/>
      <c r="R856" s="234"/>
      <c r="S856" s="234"/>
      <c r="T856" s="234"/>
      <c r="U856" s="234"/>
      <c r="V856" s="234"/>
      <c r="W856" s="234"/>
      <c r="X856" s="234"/>
      <c r="Y856" s="234"/>
      <c r="Z856" s="234"/>
      <c r="AA856" s="234"/>
      <c r="AB856" s="234"/>
      <c r="AC856" s="234"/>
      <c r="AD856" s="234"/>
      <c r="AE856" s="234"/>
      <c r="AF856" s="234"/>
      <c r="AG856" s="234"/>
      <c r="AH856" s="234"/>
      <c r="AI856" s="234"/>
      <c r="AJ856" s="234"/>
      <c r="AK856" s="234"/>
      <c r="AL856" s="258" t="str">
        <f t="shared" si="115"/>
        <v>нет</v>
      </c>
      <c r="AM856" s="258" t="str">
        <f t="shared" si="117"/>
        <v>нет</v>
      </c>
      <c r="AN856" s="258">
        <f t="shared" si="114"/>
        <v>0</v>
      </c>
      <c r="AO856" s="258" t="e">
        <f t="shared" si="116"/>
        <v>#VALUE!</v>
      </c>
    </row>
    <row r="857" spans="1:41">
      <c r="A857" s="261" t="e">
        <f t="shared" si="118"/>
        <v>#VALUE!</v>
      </c>
      <c r="B857" s="241">
        <v>854</v>
      </c>
      <c r="C857" s="242"/>
      <c r="D857" s="257" t="str">
        <f t="shared" si="111"/>
        <v/>
      </c>
      <c r="E857" s="234"/>
      <c r="F857" s="234"/>
      <c r="G857" s="242"/>
      <c r="H857" s="257" t="str">
        <f t="shared" si="112"/>
        <v/>
      </c>
      <c r="I857" s="234"/>
      <c r="J857" s="234"/>
      <c r="K857" s="234"/>
      <c r="L857" s="234"/>
      <c r="M857" s="308">
        <f t="shared" si="113"/>
        <v>0</v>
      </c>
      <c r="N857" s="234"/>
      <c r="O857" s="234"/>
      <c r="P857" s="234"/>
      <c r="Q857" s="234"/>
      <c r="R857" s="234"/>
      <c r="S857" s="234"/>
      <c r="T857" s="234"/>
      <c r="U857" s="234"/>
      <c r="V857" s="234"/>
      <c r="W857" s="234"/>
      <c r="X857" s="234"/>
      <c r="Y857" s="234"/>
      <c r="Z857" s="234"/>
      <c r="AA857" s="234"/>
      <c r="AB857" s="234"/>
      <c r="AC857" s="234"/>
      <c r="AD857" s="234"/>
      <c r="AE857" s="234"/>
      <c r="AF857" s="234"/>
      <c r="AG857" s="234"/>
      <c r="AH857" s="234"/>
      <c r="AI857" s="234"/>
      <c r="AJ857" s="234"/>
      <c r="AK857" s="234"/>
      <c r="AL857" s="258" t="str">
        <f t="shared" si="115"/>
        <v>нет</v>
      </c>
      <c r="AM857" s="258" t="str">
        <f t="shared" si="117"/>
        <v>нет</v>
      </c>
      <c r="AN857" s="258">
        <f t="shared" si="114"/>
        <v>0</v>
      </c>
      <c r="AO857" s="258" t="e">
        <f t="shared" si="116"/>
        <v>#VALUE!</v>
      </c>
    </row>
    <row r="858" spans="1:41">
      <c r="A858" s="261" t="e">
        <f t="shared" si="118"/>
        <v>#VALUE!</v>
      </c>
      <c r="B858" s="241">
        <v>855</v>
      </c>
      <c r="C858" s="242"/>
      <c r="D858" s="257" t="str">
        <f t="shared" si="111"/>
        <v/>
      </c>
      <c r="E858" s="234"/>
      <c r="F858" s="234"/>
      <c r="G858" s="242"/>
      <c r="H858" s="257" t="str">
        <f t="shared" si="112"/>
        <v/>
      </c>
      <c r="I858" s="234"/>
      <c r="J858" s="234"/>
      <c r="K858" s="234"/>
      <c r="L858" s="234"/>
      <c r="M858" s="308">
        <f t="shared" si="113"/>
        <v>0</v>
      </c>
      <c r="N858" s="234"/>
      <c r="O858" s="234"/>
      <c r="P858" s="234"/>
      <c r="Q858" s="234"/>
      <c r="R858" s="234"/>
      <c r="S858" s="234"/>
      <c r="T858" s="234"/>
      <c r="U858" s="234"/>
      <c r="V858" s="234"/>
      <c r="W858" s="234"/>
      <c r="X858" s="234"/>
      <c r="Y858" s="234"/>
      <c r="Z858" s="234"/>
      <c r="AA858" s="234"/>
      <c r="AB858" s="234"/>
      <c r="AC858" s="234"/>
      <c r="AD858" s="234"/>
      <c r="AE858" s="234"/>
      <c r="AF858" s="234"/>
      <c r="AG858" s="234"/>
      <c r="AH858" s="234"/>
      <c r="AI858" s="234"/>
      <c r="AJ858" s="234"/>
      <c r="AK858" s="234"/>
      <c r="AL858" s="258" t="str">
        <f t="shared" si="115"/>
        <v>нет</v>
      </c>
      <c r="AM858" s="258" t="str">
        <f t="shared" si="117"/>
        <v>нет</v>
      </c>
      <c r="AN858" s="258">
        <f t="shared" si="114"/>
        <v>0</v>
      </c>
      <c r="AO858" s="258" t="e">
        <f t="shared" si="116"/>
        <v>#VALUE!</v>
      </c>
    </row>
    <row r="859" spans="1:41">
      <c r="A859" s="261" t="e">
        <f t="shared" si="118"/>
        <v>#VALUE!</v>
      </c>
      <c r="B859" s="241">
        <v>856</v>
      </c>
      <c r="C859" s="242"/>
      <c r="D859" s="257" t="str">
        <f t="shared" si="111"/>
        <v/>
      </c>
      <c r="E859" s="234"/>
      <c r="F859" s="234"/>
      <c r="G859" s="242"/>
      <c r="H859" s="257" t="str">
        <f t="shared" si="112"/>
        <v/>
      </c>
      <c r="I859" s="234"/>
      <c r="J859" s="234"/>
      <c r="K859" s="234"/>
      <c r="L859" s="234"/>
      <c r="M859" s="308">
        <f t="shared" si="113"/>
        <v>0</v>
      </c>
      <c r="N859" s="234"/>
      <c r="O859" s="234"/>
      <c r="P859" s="234"/>
      <c r="Q859" s="234"/>
      <c r="R859" s="234"/>
      <c r="S859" s="234"/>
      <c r="T859" s="234"/>
      <c r="U859" s="234"/>
      <c r="V859" s="234"/>
      <c r="W859" s="234"/>
      <c r="X859" s="234"/>
      <c r="Y859" s="234"/>
      <c r="Z859" s="234"/>
      <c r="AA859" s="234"/>
      <c r="AB859" s="234"/>
      <c r="AC859" s="234"/>
      <c r="AD859" s="234"/>
      <c r="AE859" s="234"/>
      <c r="AF859" s="234"/>
      <c r="AG859" s="234"/>
      <c r="AH859" s="234"/>
      <c r="AI859" s="234"/>
      <c r="AJ859" s="234"/>
      <c r="AK859" s="234"/>
      <c r="AL859" s="258" t="str">
        <f t="shared" si="115"/>
        <v>нет</v>
      </c>
      <c r="AM859" s="258" t="str">
        <f t="shared" si="117"/>
        <v>нет</v>
      </c>
      <c r="AN859" s="258">
        <f t="shared" si="114"/>
        <v>0</v>
      </c>
      <c r="AO859" s="258" t="e">
        <f t="shared" si="116"/>
        <v>#VALUE!</v>
      </c>
    </row>
    <row r="860" spans="1:41">
      <c r="A860" s="261" t="e">
        <f t="shared" si="118"/>
        <v>#VALUE!</v>
      </c>
      <c r="B860" s="241">
        <v>857</v>
      </c>
      <c r="C860" s="242"/>
      <c r="D860" s="257" t="str">
        <f t="shared" si="111"/>
        <v/>
      </c>
      <c r="E860" s="234"/>
      <c r="F860" s="234"/>
      <c r="G860" s="242"/>
      <c r="H860" s="257" t="str">
        <f t="shared" si="112"/>
        <v/>
      </c>
      <c r="I860" s="234"/>
      <c r="J860" s="234"/>
      <c r="K860" s="234"/>
      <c r="L860" s="234"/>
      <c r="M860" s="308">
        <f t="shared" si="113"/>
        <v>0</v>
      </c>
      <c r="N860" s="234"/>
      <c r="O860" s="234"/>
      <c r="P860" s="234"/>
      <c r="Q860" s="234"/>
      <c r="R860" s="234"/>
      <c r="S860" s="234"/>
      <c r="T860" s="234"/>
      <c r="U860" s="234"/>
      <c r="V860" s="234"/>
      <c r="W860" s="234"/>
      <c r="X860" s="234"/>
      <c r="Y860" s="234"/>
      <c r="Z860" s="234"/>
      <c r="AA860" s="234"/>
      <c r="AB860" s="234"/>
      <c r="AC860" s="234"/>
      <c r="AD860" s="234"/>
      <c r="AE860" s="234"/>
      <c r="AF860" s="234"/>
      <c r="AG860" s="234"/>
      <c r="AH860" s="234"/>
      <c r="AI860" s="234"/>
      <c r="AJ860" s="234"/>
      <c r="AK860" s="234"/>
      <c r="AL860" s="258" t="str">
        <f t="shared" si="115"/>
        <v>нет</v>
      </c>
      <c r="AM860" s="258" t="str">
        <f t="shared" si="117"/>
        <v>нет</v>
      </c>
      <c r="AN860" s="258">
        <f t="shared" si="114"/>
        <v>0</v>
      </c>
      <c r="AO860" s="258" t="e">
        <f t="shared" si="116"/>
        <v>#VALUE!</v>
      </c>
    </row>
    <row r="861" spans="1:41">
      <c r="A861" s="261" t="e">
        <f t="shared" si="118"/>
        <v>#VALUE!</v>
      </c>
      <c r="B861" s="241">
        <v>858</v>
      </c>
      <c r="C861" s="242"/>
      <c r="D861" s="257" t="str">
        <f t="shared" si="111"/>
        <v/>
      </c>
      <c r="E861" s="234"/>
      <c r="F861" s="234"/>
      <c r="G861" s="242"/>
      <c r="H861" s="257" t="str">
        <f t="shared" si="112"/>
        <v/>
      </c>
      <c r="I861" s="234"/>
      <c r="J861" s="234"/>
      <c r="K861" s="234"/>
      <c r="L861" s="234"/>
      <c r="M861" s="308">
        <f t="shared" si="113"/>
        <v>0</v>
      </c>
      <c r="N861" s="234"/>
      <c r="O861" s="234"/>
      <c r="P861" s="234"/>
      <c r="Q861" s="234"/>
      <c r="R861" s="234"/>
      <c r="S861" s="234"/>
      <c r="T861" s="234"/>
      <c r="U861" s="234"/>
      <c r="V861" s="234"/>
      <c r="W861" s="234"/>
      <c r="X861" s="234"/>
      <c r="Y861" s="234"/>
      <c r="Z861" s="234"/>
      <c r="AA861" s="234"/>
      <c r="AB861" s="234"/>
      <c r="AC861" s="234"/>
      <c r="AD861" s="234"/>
      <c r="AE861" s="234"/>
      <c r="AF861" s="234"/>
      <c r="AG861" s="234"/>
      <c r="AH861" s="234"/>
      <c r="AI861" s="234"/>
      <c r="AJ861" s="234"/>
      <c r="AK861" s="234"/>
      <c r="AL861" s="258" t="str">
        <f t="shared" si="115"/>
        <v>нет</v>
      </c>
      <c r="AM861" s="258" t="str">
        <f t="shared" si="117"/>
        <v>нет</v>
      </c>
      <c r="AN861" s="258">
        <f t="shared" si="114"/>
        <v>0</v>
      </c>
      <c r="AO861" s="258" t="e">
        <f t="shared" si="116"/>
        <v>#VALUE!</v>
      </c>
    </row>
    <row r="862" spans="1:41">
      <c r="A862" s="261" t="e">
        <f t="shared" si="118"/>
        <v>#VALUE!</v>
      </c>
      <c r="B862" s="241">
        <v>859</v>
      </c>
      <c r="C862" s="242"/>
      <c r="D862" s="257" t="str">
        <f t="shared" si="111"/>
        <v/>
      </c>
      <c r="E862" s="234"/>
      <c r="F862" s="234"/>
      <c r="G862" s="242"/>
      <c r="H862" s="257" t="str">
        <f t="shared" si="112"/>
        <v/>
      </c>
      <c r="I862" s="234"/>
      <c r="J862" s="234"/>
      <c r="K862" s="234"/>
      <c r="L862" s="234"/>
      <c r="M862" s="308">
        <f t="shared" si="113"/>
        <v>0</v>
      </c>
      <c r="N862" s="234"/>
      <c r="O862" s="234"/>
      <c r="P862" s="234"/>
      <c r="Q862" s="234"/>
      <c r="R862" s="234"/>
      <c r="S862" s="234"/>
      <c r="T862" s="234"/>
      <c r="U862" s="234"/>
      <c r="V862" s="234"/>
      <c r="W862" s="234"/>
      <c r="X862" s="234"/>
      <c r="Y862" s="234"/>
      <c r="Z862" s="234"/>
      <c r="AA862" s="234"/>
      <c r="AB862" s="234"/>
      <c r="AC862" s="234"/>
      <c r="AD862" s="234"/>
      <c r="AE862" s="234"/>
      <c r="AF862" s="234"/>
      <c r="AG862" s="234"/>
      <c r="AH862" s="234"/>
      <c r="AI862" s="234"/>
      <c r="AJ862" s="234"/>
      <c r="AK862" s="234"/>
      <c r="AL862" s="258" t="str">
        <f t="shared" si="115"/>
        <v>нет</v>
      </c>
      <c r="AM862" s="258" t="str">
        <f t="shared" si="117"/>
        <v>нет</v>
      </c>
      <c r="AN862" s="258">
        <f t="shared" si="114"/>
        <v>0</v>
      </c>
      <c r="AO862" s="258" t="e">
        <f t="shared" si="116"/>
        <v>#VALUE!</v>
      </c>
    </row>
    <row r="863" spans="1:41">
      <c r="A863" s="261" t="e">
        <f t="shared" si="118"/>
        <v>#VALUE!</v>
      </c>
      <c r="B863" s="241">
        <v>860</v>
      </c>
      <c r="C863" s="242"/>
      <c r="D863" s="257" t="str">
        <f t="shared" si="111"/>
        <v/>
      </c>
      <c r="E863" s="234"/>
      <c r="F863" s="234"/>
      <c r="G863" s="242"/>
      <c r="H863" s="257" t="str">
        <f t="shared" si="112"/>
        <v/>
      </c>
      <c r="I863" s="234"/>
      <c r="J863" s="234"/>
      <c r="K863" s="234"/>
      <c r="L863" s="234"/>
      <c r="M863" s="308">
        <f t="shared" si="113"/>
        <v>0</v>
      </c>
      <c r="N863" s="234"/>
      <c r="O863" s="234"/>
      <c r="P863" s="234"/>
      <c r="Q863" s="234"/>
      <c r="R863" s="234"/>
      <c r="S863" s="234"/>
      <c r="T863" s="234"/>
      <c r="U863" s="234"/>
      <c r="V863" s="234"/>
      <c r="W863" s="234"/>
      <c r="X863" s="234"/>
      <c r="Y863" s="234"/>
      <c r="Z863" s="234"/>
      <c r="AA863" s="234"/>
      <c r="AB863" s="234"/>
      <c r="AC863" s="234"/>
      <c r="AD863" s="234"/>
      <c r="AE863" s="234"/>
      <c r="AF863" s="234"/>
      <c r="AG863" s="234"/>
      <c r="AH863" s="234"/>
      <c r="AI863" s="234"/>
      <c r="AJ863" s="234"/>
      <c r="AK863" s="234"/>
      <c r="AL863" s="258" t="str">
        <f t="shared" si="115"/>
        <v>нет</v>
      </c>
      <c r="AM863" s="258" t="str">
        <f t="shared" si="117"/>
        <v>нет</v>
      </c>
      <c r="AN863" s="258">
        <f t="shared" si="114"/>
        <v>0</v>
      </c>
      <c r="AO863" s="258" t="e">
        <f t="shared" si="116"/>
        <v>#VALUE!</v>
      </c>
    </row>
    <row r="864" spans="1:41">
      <c r="A864" s="261" t="e">
        <f t="shared" si="118"/>
        <v>#VALUE!</v>
      </c>
      <c r="B864" s="241">
        <v>861</v>
      </c>
      <c r="C864" s="242"/>
      <c r="D864" s="257" t="str">
        <f t="shared" si="111"/>
        <v/>
      </c>
      <c r="E864" s="234"/>
      <c r="F864" s="234"/>
      <c r="G864" s="242"/>
      <c r="H864" s="257" t="str">
        <f t="shared" si="112"/>
        <v/>
      </c>
      <c r="I864" s="234"/>
      <c r="J864" s="234"/>
      <c r="K864" s="234"/>
      <c r="L864" s="234"/>
      <c r="M864" s="308">
        <f t="shared" si="113"/>
        <v>0</v>
      </c>
      <c r="N864" s="234"/>
      <c r="O864" s="234"/>
      <c r="P864" s="234"/>
      <c r="Q864" s="234"/>
      <c r="R864" s="234"/>
      <c r="S864" s="234"/>
      <c r="T864" s="234"/>
      <c r="U864" s="234"/>
      <c r="V864" s="234"/>
      <c r="W864" s="234"/>
      <c r="X864" s="234"/>
      <c r="Y864" s="234"/>
      <c r="Z864" s="234"/>
      <c r="AA864" s="234"/>
      <c r="AB864" s="234"/>
      <c r="AC864" s="234"/>
      <c r="AD864" s="234"/>
      <c r="AE864" s="234"/>
      <c r="AF864" s="234"/>
      <c r="AG864" s="234"/>
      <c r="AH864" s="234"/>
      <c r="AI864" s="234"/>
      <c r="AJ864" s="234"/>
      <c r="AK864" s="234"/>
      <c r="AL864" s="258" t="str">
        <f t="shared" si="115"/>
        <v>нет</v>
      </c>
      <c r="AM864" s="258" t="str">
        <f t="shared" si="117"/>
        <v>нет</v>
      </c>
      <c r="AN864" s="258">
        <f t="shared" si="114"/>
        <v>0</v>
      </c>
      <c r="AO864" s="258" t="e">
        <f t="shared" si="116"/>
        <v>#VALUE!</v>
      </c>
    </row>
    <row r="865" spans="1:41">
      <c r="A865" s="261" t="e">
        <f t="shared" si="118"/>
        <v>#VALUE!</v>
      </c>
      <c r="B865" s="241">
        <v>862</v>
      </c>
      <c r="C865" s="242"/>
      <c r="D865" s="257" t="str">
        <f t="shared" si="111"/>
        <v/>
      </c>
      <c r="E865" s="234"/>
      <c r="F865" s="234"/>
      <c r="G865" s="242"/>
      <c r="H865" s="257" t="str">
        <f t="shared" si="112"/>
        <v/>
      </c>
      <c r="I865" s="234"/>
      <c r="J865" s="234"/>
      <c r="K865" s="234"/>
      <c r="L865" s="234"/>
      <c r="M865" s="308">
        <f t="shared" si="113"/>
        <v>0</v>
      </c>
      <c r="N865" s="234"/>
      <c r="O865" s="234"/>
      <c r="P865" s="234"/>
      <c r="Q865" s="234"/>
      <c r="R865" s="234"/>
      <c r="S865" s="234"/>
      <c r="T865" s="234"/>
      <c r="U865" s="234"/>
      <c r="V865" s="234"/>
      <c r="W865" s="234"/>
      <c r="X865" s="234"/>
      <c r="Y865" s="234"/>
      <c r="Z865" s="234"/>
      <c r="AA865" s="234"/>
      <c r="AB865" s="234"/>
      <c r="AC865" s="234"/>
      <c r="AD865" s="234"/>
      <c r="AE865" s="234"/>
      <c r="AF865" s="234"/>
      <c r="AG865" s="234"/>
      <c r="AH865" s="234"/>
      <c r="AI865" s="234"/>
      <c r="AJ865" s="234"/>
      <c r="AK865" s="234"/>
      <c r="AL865" s="258" t="str">
        <f t="shared" si="115"/>
        <v>нет</v>
      </c>
      <c r="AM865" s="258" t="str">
        <f t="shared" si="117"/>
        <v>нет</v>
      </c>
      <c r="AN865" s="258">
        <f t="shared" si="114"/>
        <v>0</v>
      </c>
      <c r="AO865" s="258" t="e">
        <f t="shared" si="116"/>
        <v>#VALUE!</v>
      </c>
    </row>
    <row r="866" spans="1:41">
      <c r="A866" s="261" t="e">
        <f t="shared" si="118"/>
        <v>#VALUE!</v>
      </c>
      <c r="B866" s="241">
        <v>863</v>
      </c>
      <c r="C866" s="242"/>
      <c r="D866" s="257" t="str">
        <f t="shared" si="111"/>
        <v/>
      </c>
      <c r="E866" s="234"/>
      <c r="F866" s="234"/>
      <c r="G866" s="242"/>
      <c r="H866" s="257" t="str">
        <f t="shared" si="112"/>
        <v/>
      </c>
      <c r="I866" s="234"/>
      <c r="J866" s="234"/>
      <c r="K866" s="234"/>
      <c r="L866" s="234"/>
      <c r="M866" s="308">
        <f t="shared" si="113"/>
        <v>0</v>
      </c>
      <c r="N866" s="234"/>
      <c r="O866" s="234"/>
      <c r="P866" s="234"/>
      <c r="Q866" s="234"/>
      <c r="R866" s="234"/>
      <c r="S866" s="234"/>
      <c r="T866" s="234"/>
      <c r="U866" s="234"/>
      <c r="V866" s="234"/>
      <c r="W866" s="234"/>
      <c r="X866" s="234"/>
      <c r="Y866" s="234"/>
      <c r="Z866" s="234"/>
      <c r="AA866" s="234"/>
      <c r="AB866" s="234"/>
      <c r="AC866" s="234"/>
      <c r="AD866" s="234"/>
      <c r="AE866" s="234"/>
      <c r="AF866" s="234"/>
      <c r="AG866" s="234"/>
      <c r="AH866" s="234"/>
      <c r="AI866" s="234"/>
      <c r="AJ866" s="234"/>
      <c r="AK866" s="234"/>
      <c r="AL866" s="258" t="str">
        <f t="shared" si="115"/>
        <v>нет</v>
      </c>
      <c r="AM866" s="258" t="str">
        <f t="shared" si="117"/>
        <v>нет</v>
      </c>
      <c r="AN866" s="258">
        <f t="shared" si="114"/>
        <v>0</v>
      </c>
      <c r="AO866" s="258" t="e">
        <f t="shared" si="116"/>
        <v>#VALUE!</v>
      </c>
    </row>
    <row r="867" spans="1:41">
      <c r="A867" s="261" t="e">
        <f t="shared" si="118"/>
        <v>#VALUE!</v>
      </c>
      <c r="B867" s="241">
        <v>864</v>
      </c>
      <c r="C867" s="242"/>
      <c r="D867" s="257" t="str">
        <f t="shared" si="111"/>
        <v/>
      </c>
      <c r="E867" s="234"/>
      <c r="F867" s="234"/>
      <c r="G867" s="242"/>
      <c r="H867" s="257" t="str">
        <f t="shared" si="112"/>
        <v/>
      </c>
      <c r="I867" s="234"/>
      <c r="J867" s="234"/>
      <c r="K867" s="234"/>
      <c r="L867" s="234"/>
      <c r="M867" s="308">
        <f t="shared" si="113"/>
        <v>0</v>
      </c>
      <c r="N867" s="234"/>
      <c r="O867" s="234"/>
      <c r="P867" s="234"/>
      <c r="Q867" s="234"/>
      <c r="R867" s="234"/>
      <c r="S867" s="234"/>
      <c r="T867" s="234"/>
      <c r="U867" s="234"/>
      <c r="V867" s="234"/>
      <c r="W867" s="234"/>
      <c r="X867" s="234"/>
      <c r="Y867" s="234"/>
      <c r="Z867" s="234"/>
      <c r="AA867" s="234"/>
      <c r="AB867" s="234"/>
      <c r="AC867" s="234"/>
      <c r="AD867" s="234"/>
      <c r="AE867" s="234"/>
      <c r="AF867" s="234"/>
      <c r="AG867" s="234"/>
      <c r="AH867" s="234"/>
      <c r="AI867" s="234"/>
      <c r="AJ867" s="234"/>
      <c r="AK867" s="234"/>
      <c r="AL867" s="258" t="str">
        <f t="shared" si="115"/>
        <v>нет</v>
      </c>
      <c r="AM867" s="258" t="str">
        <f t="shared" si="117"/>
        <v>нет</v>
      </c>
      <c r="AN867" s="258">
        <f t="shared" si="114"/>
        <v>0</v>
      </c>
      <c r="AO867" s="258" t="e">
        <f t="shared" si="116"/>
        <v>#VALUE!</v>
      </c>
    </row>
    <row r="868" spans="1:41">
      <c r="A868" s="261" t="e">
        <f t="shared" si="118"/>
        <v>#VALUE!</v>
      </c>
      <c r="B868" s="241">
        <v>865</v>
      </c>
      <c r="C868" s="242"/>
      <c r="D868" s="257" t="str">
        <f t="shared" si="111"/>
        <v/>
      </c>
      <c r="E868" s="234"/>
      <c r="F868" s="234"/>
      <c r="G868" s="242"/>
      <c r="H868" s="257" t="str">
        <f t="shared" si="112"/>
        <v/>
      </c>
      <c r="I868" s="234"/>
      <c r="J868" s="234"/>
      <c r="K868" s="234"/>
      <c r="L868" s="234"/>
      <c r="M868" s="308">
        <f t="shared" si="113"/>
        <v>0</v>
      </c>
      <c r="N868" s="234"/>
      <c r="O868" s="234"/>
      <c r="P868" s="234"/>
      <c r="Q868" s="234"/>
      <c r="R868" s="234"/>
      <c r="S868" s="234"/>
      <c r="T868" s="234"/>
      <c r="U868" s="234"/>
      <c r="V868" s="234"/>
      <c r="W868" s="234"/>
      <c r="X868" s="234"/>
      <c r="Y868" s="234"/>
      <c r="Z868" s="234"/>
      <c r="AA868" s="234"/>
      <c r="AB868" s="234"/>
      <c r="AC868" s="234"/>
      <c r="AD868" s="234"/>
      <c r="AE868" s="234"/>
      <c r="AF868" s="234"/>
      <c r="AG868" s="234"/>
      <c r="AH868" s="234"/>
      <c r="AI868" s="234"/>
      <c r="AJ868" s="234"/>
      <c r="AK868" s="234"/>
      <c r="AL868" s="258" t="str">
        <f t="shared" si="115"/>
        <v>нет</v>
      </c>
      <c r="AM868" s="258" t="str">
        <f t="shared" si="117"/>
        <v>нет</v>
      </c>
      <c r="AN868" s="258">
        <f t="shared" si="114"/>
        <v>0</v>
      </c>
      <c r="AO868" s="258" t="e">
        <f t="shared" si="116"/>
        <v>#VALUE!</v>
      </c>
    </row>
    <row r="869" spans="1:41">
      <c r="A869" s="261" t="e">
        <f t="shared" si="118"/>
        <v>#VALUE!</v>
      </c>
      <c r="B869" s="241">
        <v>866</v>
      </c>
      <c r="C869" s="242"/>
      <c r="D869" s="257" t="str">
        <f t="shared" si="111"/>
        <v/>
      </c>
      <c r="E869" s="234"/>
      <c r="F869" s="234"/>
      <c r="G869" s="242"/>
      <c r="H869" s="257" t="str">
        <f t="shared" si="112"/>
        <v/>
      </c>
      <c r="I869" s="234"/>
      <c r="J869" s="234"/>
      <c r="K869" s="234"/>
      <c r="L869" s="234"/>
      <c r="M869" s="308">
        <f t="shared" si="113"/>
        <v>0</v>
      </c>
      <c r="N869" s="234"/>
      <c r="O869" s="234"/>
      <c r="P869" s="234"/>
      <c r="Q869" s="234"/>
      <c r="R869" s="234"/>
      <c r="S869" s="234"/>
      <c r="T869" s="234"/>
      <c r="U869" s="234"/>
      <c r="V869" s="234"/>
      <c r="W869" s="234"/>
      <c r="X869" s="234"/>
      <c r="Y869" s="234"/>
      <c r="Z869" s="234"/>
      <c r="AA869" s="234"/>
      <c r="AB869" s="234"/>
      <c r="AC869" s="234"/>
      <c r="AD869" s="234"/>
      <c r="AE869" s="234"/>
      <c r="AF869" s="234"/>
      <c r="AG869" s="234"/>
      <c r="AH869" s="234"/>
      <c r="AI869" s="234"/>
      <c r="AJ869" s="234"/>
      <c r="AK869" s="234"/>
      <c r="AL869" s="258" t="str">
        <f t="shared" si="115"/>
        <v>нет</v>
      </c>
      <c r="AM869" s="258" t="str">
        <f t="shared" si="117"/>
        <v>нет</v>
      </c>
      <c r="AN869" s="258">
        <f t="shared" si="114"/>
        <v>0</v>
      </c>
      <c r="AO869" s="258" t="e">
        <f t="shared" si="116"/>
        <v>#VALUE!</v>
      </c>
    </row>
    <row r="870" spans="1:41">
      <c r="A870" s="261" t="e">
        <f t="shared" si="118"/>
        <v>#VALUE!</v>
      </c>
      <c r="B870" s="241">
        <v>867</v>
      </c>
      <c r="C870" s="242"/>
      <c r="D870" s="257" t="str">
        <f t="shared" si="111"/>
        <v/>
      </c>
      <c r="E870" s="234"/>
      <c r="F870" s="234"/>
      <c r="G870" s="242"/>
      <c r="H870" s="257" t="str">
        <f t="shared" si="112"/>
        <v/>
      </c>
      <c r="I870" s="234"/>
      <c r="J870" s="234"/>
      <c r="K870" s="234"/>
      <c r="L870" s="234"/>
      <c r="M870" s="308">
        <f t="shared" si="113"/>
        <v>0</v>
      </c>
      <c r="N870" s="234"/>
      <c r="O870" s="234"/>
      <c r="P870" s="234"/>
      <c r="Q870" s="234"/>
      <c r="R870" s="234"/>
      <c r="S870" s="234"/>
      <c r="T870" s="234"/>
      <c r="U870" s="234"/>
      <c r="V870" s="234"/>
      <c r="W870" s="234"/>
      <c r="X870" s="234"/>
      <c r="Y870" s="234"/>
      <c r="Z870" s="234"/>
      <c r="AA870" s="234"/>
      <c r="AB870" s="234"/>
      <c r="AC870" s="234"/>
      <c r="AD870" s="234"/>
      <c r="AE870" s="234"/>
      <c r="AF870" s="234"/>
      <c r="AG870" s="234"/>
      <c r="AH870" s="234"/>
      <c r="AI870" s="234"/>
      <c r="AJ870" s="234"/>
      <c r="AK870" s="234"/>
      <c r="AL870" s="258" t="str">
        <f t="shared" si="115"/>
        <v>нет</v>
      </c>
      <c r="AM870" s="258" t="str">
        <f t="shared" si="117"/>
        <v>нет</v>
      </c>
      <c r="AN870" s="258">
        <f t="shared" si="114"/>
        <v>0</v>
      </c>
      <c r="AO870" s="258" t="e">
        <f t="shared" si="116"/>
        <v>#VALUE!</v>
      </c>
    </row>
    <row r="871" spans="1:41">
      <c r="A871" s="261" t="e">
        <f t="shared" si="118"/>
        <v>#VALUE!</v>
      </c>
      <c r="B871" s="241">
        <v>868</v>
      </c>
      <c r="C871" s="242"/>
      <c r="D871" s="257" t="str">
        <f t="shared" si="111"/>
        <v/>
      </c>
      <c r="E871" s="234"/>
      <c r="F871" s="234"/>
      <c r="G871" s="242"/>
      <c r="H871" s="257" t="str">
        <f t="shared" si="112"/>
        <v/>
      </c>
      <c r="I871" s="234"/>
      <c r="J871" s="234"/>
      <c r="K871" s="234"/>
      <c r="L871" s="234"/>
      <c r="M871" s="308">
        <f t="shared" si="113"/>
        <v>0</v>
      </c>
      <c r="N871" s="234"/>
      <c r="O871" s="234"/>
      <c r="P871" s="234"/>
      <c r="Q871" s="234"/>
      <c r="R871" s="234"/>
      <c r="S871" s="234"/>
      <c r="T871" s="234"/>
      <c r="U871" s="234"/>
      <c r="V871" s="234"/>
      <c r="W871" s="234"/>
      <c r="X871" s="234"/>
      <c r="Y871" s="234"/>
      <c r="Z871" s="234"/>
      <c r="AA871" s="234"/>
      <c r="AB871" s="234"/>
      <c r="AC871" s="234"/>
      <c r="AD871" s="234"/>
      <c r="AE871" s="234"/>
      <c r="AF871" s="234"/>
      <c r="AG871" s="234"/>
      <c r="AH871" s="234"/>
      <c r="AI871" s="234"/>
      <c r="AJ871" s="234"/>
      <c r="AK871" s="234"/>
      <c r="AL871" s="258" t="str">
        <f t="shared" si="115"/>
        <v>нет</v>
      </c>
      <c r="AM871" s="258" t="str">
        <f t="shared" si="117"/>
        <v>нет</v>
      </c>
      <c r="AN871" s="258">
        <f t="shared" si="114"/>
        <v>0</v>
      </c>
      <c r="AO871" s="258" t="e">
        <f t="shared" si="116"/>
        <v>#VALUE!</v>
      </c>
    </row>
    <row r="872" spans="1:41">
      <c r="A872" s="261" t="e">
        <f t="shared" si="118"/>
        <v>#VALUE!</v>
      </c>
      <c r="B872" s="241">
        <v>869</v>
      </c>
      <c r="C872" s="242"/>
      <c r="D872" s="257" t="str">
        <f t="shared" si="111"/>
        <v/>
      </c>
      <c r="E872" s="234"/>
      <c r="F872" s="234"/>
      <c r="G872" s="242"/>
      <c r="H872" s="257" t="str">
        <f t="shared" si="112"/>
        <v/>
      </c>
      <c r="I872" s="234"/>
      <c r="J872" s="234"/>
      <c r="K872" s="234"/>
      <c r="L872" s="234"/>
      <c r="M872" s="308">
        <f t="shared" si="113"/>
        <v>0</v>
      </c>
      <c r="N872" s="234"/>
      <c r="O872" s="234"/>
      <c r="P872" s="234"/>
      <c r="Q872" s="234"/>
      <c r="R872" s="234"/>
      <c r="S872" s="234"/>
      <c r="T872" s="234"/>
      <c r="U872" s="234"/>
      <c r="V872" s="234"/>
      <c r="W872" s="234"/>
      <c r="X872" s="234"/>
      <c r="Y872" s="234"/>
      <c r="Z872" s="234"/>
      <c r="AA872" s="234"/>
      <c r="AB872" s="234"/>
      <c r="AC872" s="234"/>
      <c r="AD872" s="234"/>
      <c r="AE872" s="234"/>
      <c r="AF872" s="234"/>
      <c r="AG872" s="234"/>
      <c r="AH872" s="234"/>
      <c r="AI872" s="234"/>
      <c r="AJ872" s="234"/>
      <c r="AK872" s="234"/>
      <c r="AL872" s="258" t="str">
        <f t="shared" si="115"/>
        <v>нет</v>
      </c>
      <c r="AM872" s="258" t="str">
        <f t="shared" si="117"/>
        <v>нет</v>
      </c>
      <c r="AN872" s="258">
        <f t="shared" si="114"/>
        <v>0</v>
      </c>
      <c r="AO872" s="258" t="e">
        <f t="shared" si="116"/>
        <v>#VALUE!</v>
      </c>
    </row>
    <row r="873" spans="1:41">
      <c r="A873" s="261" t="e">
        <f t="shared" si="118"/>
        <v>#VALUE!</v>
      </c>
      <c r="B873" s="241">
        <v>870</v>
      </c>
      <c r="C873" s="242"/>
      <c r="D873" s="257" t="str">
        <f t="shared" si="111"/>
        <v/>
      </c>
      <c r="E873" s="234"/>
      <c r="F873" s="234"/>
      <c r="G873" s="242"/>
      <c r="H873" s="257" t="str">
        <f t="shared" si="112"/>
        <v/>
      </c>
      <c r="I873" s="234"/>
      <c r="J873" s="234"/>
      <c r="K873" s="234"/>
      <c r="L873" s="234"/>
      <c r="M873" s="308">
        <f t="shared" si="113"/>
        <v>0</v>
      </c>
      <c r="N873" s="234"/>
      <c r="O873" s="234"/>
      <c r="P873" s="234"/>
      <c r="Q873" s="234"/>
      <c r="R873" s="234"/>
      <c r="S873" s="234"/>
      <c r="T873" s="234"/>
      <c r="U873" s="234"/>
      <c r="V873" s="234"/>
      <c r="W873" s="234"/>
      <c r="X873" s="234"/>
      <c r="Y873" s="234"/>
      <c r="Z873" s="234"/>
      <c r="AA873" s="234"/>
      <c r="AB873" s="234"/>
      <c r="AC873" s="234"/>
      <c r="AD873" s="234"/>
      <c r="AE873" s="234"/>
      <c r="AF873" s="234"/>
      <c r="AG873" s="234"/>
      <c r="AH873" s="234"/>
      <c r="AI873" s="234"/>
      <c r="AJ873" s="234"/>
      <c r="AK873" s="234"/>
      <c r="AL873" s="258" t="str">
        <f t="shared" si="115"/>
        <v>нет</v>
      </c>
      <c r="AM873" s="258" t="str">
        <f t="shared" si="117"/>
        <v>нет</v>
      </c>
      <c r="AN873" s="258">
        <f t="shared" si="114"/>
        <v>0</v>
      </c>
      <c r="AO873" s="258" t="e">
        <f t="shared" si="116"/>
        <v>#VALUE!</v>
      </c>
    </row>
    <row r="874" spans="1:41">
      <c r="A874" s="261" t="e">
        <f t="shared" si="118"/>
        <v>#VALUE!</v>
      </c>
      <c r="B874" s="241">
        <v>871</v>
      </c>
      <c r="C874" s="242"/>
      <c r="D874" s="257" t="str">
        <f t="shared" si="111"/>
        <v/>
      </c>
      <c r="E874" s="234"/>
      <c r="F874" s="234"/>
      <c r="G874" s="242"/>
      <c r="H874" s="257" t="str">
        <f t="shared" si="112"/>
        <v/>
      </c>
      <c r="I874" s="234"/>
      <c r="J874" s="234"/>
      <c r="K874" s="234"/>
      <c r="L874" s="234"/>
      <c r="M874" s="308">
        <f t="shared" si="113"/>
        <v>0</v>
      </c>
      <c r="N874" s="234"/>
      <c r="O874" s="234"/>
      <c r="P874" s="234"/>
      <c r="Q874" s="234"/>
      <c r="R874" s="234"/>
      <c r="S874" s="234"/>
      <c r="T874" s="234"/>
      <c r="U874" s="234"/>
      <c r="V874" s="234"/>
      <c r="W874" s="234"/>
      <c r="X874" s="234"/>
      <c r="Y874" s="234"/>
      <c r="Z874" s="234"/>
      <c r="AA874" s="234"/>
      <c r="AB874" s="234"/>
      <c r="AC874" s="234"/>
      <c r="AD874" s="234"/>
      <c r="AE874" s="234"/>
      <c r="AF874" s="234"/>
      <c r="AG874" s="234"/>
      <c r="AH874" s="234"/>
      <c r="AI874" s="234"/>
      <c r="AJ874" s="234"/>
      <c r="AK874" s="234"/>
      <c r="AL874" s="258" t="str">
        <f t="shared" si="115"/>
        <v>нет</v>
      </c>
      <c r="AM874" s="258" t="str">
        <f t="shared" si="117"/>
        <v>нет</v>
      </c>
      <c r="AN874" s="258">
        <f t="shared" si="114"/>
        <v>0</v>
      </c>
      <c r="AO874" s="258" t="e">
        <f t="shared" si="116"/>
        <v>#VALUE!</v>
      </c>
    </row>
    <row r="875" spans="1:41">
      <c r="A875" s="261" t="e">
        <f t="shared" si="118"/>
        <v>#VALUE!</v>
      </c>
      <c r="B875" s="241">
        <v>872</v>
      </c>
      <c r="C875" s="242"/>
      <c r="D875" s="257" t="str">
        <f t="shared" si="111"/>
        <v/>
      </c>
      <c r="E875" s="234"/>
      <c r="F875" s="234"/>
      <c r="G875" s="242"/>
      <c r="H875" s="257" t="str">
        <f t="shared" si="112"/>
        <v/>
      </c>
      <c r="I875" s="234"/>
      <c r="J875" s="234"/>
      <c r="K875" s="234"/>
      <c r="L875" s="234"/>
      <c r="M875" s="308">
        <f t="shared" si="113"/>
        <v>0</v>
      </c>
      <c r="N875" s="234"/>
      <c r="O875" s="234"/>
      <c r="P875" s="234"/>
      <c r="Q875" s="234"/>
      <c r="R875" s="234"/>
      <c r="S875" s="234"/>
      <c r="T875" s="234"/>
      <c r="U875" s="234"/>
      <c r="V875" s="234"/>
      <c r="W875" s="234"/>
      <c r="X875" s="234"/>
      <c r="Y875" s="234"/>
      <c r="Z875" s="234"/>
      <c r="AA875" s="234"/>
      <c r="AB875" s="234"/>
      <c r="AC875" s="234"/>
      <c r="AD875" s="234"/>
      <c r="AE875" s="234"/>
      <c r="AF875" s="234"/>
      <c r="AG875" s="234"/>
      <c r="AH875" s="234"/>
      <c r="AI875" s="234"/>
      <c r="AJ875" s="234"/>
      <c r="AK875" s="234"/>
      <c r="AL875" s="258" t="str">
        <f t="shared" si="115"/>
        <v>нет</v>
      </c>
      <c r="AM875" s="258" t="str">
        <f t="shared" si="117"/>
        <v>нет</v>
      </c>
      <c r="AN875" s="258">
        <f t="shared" si="114"/>
        <v>0</v>
      </c>
      <c r="AO875" s="258" t="e">
        <f t="shared" si="116"/>
        <v>#VALUE!</v>
      </c>
    </row>
    <row r="876" spans="1:41">
      <c r="A876" s="261" t="e">
        <f t="shared" si="118"/>
        <v>#VALUE!</v>
      </c>
      <c r="B876" s="241">
        <v>873</v>
      </c>
      <c r="C876" s="242"/>
      <c r="D876" s="257" t="str">
        <f t="shared" si="111"/>
        <v/>
      </c>
      <c r="E876" s="234"/>
      <c r="F876" s="234"/>
      <c r="G876" s="242"/>
      <c r="H876" s="257" t="str">
        <f t="shared" si="112"/>
        <v/>
      </c>
      <c r="I876" s="234"/>
      <c r="J876" s="234"/>
      <c r="K876" s="234"/>
      <c r="L876" s="234"/>
      <c r="M876" s="308">
        <f t="shared" si="113"/>
        <v>0</v>
      </c>
      <c r="N876" s="234"/>
      <c r="O876" s="234"/>
      <c r="P876" s="234"/>
      <c r="Q876" s="234"/>
      <c r="R876" s="234"/>
      <c r="S876" s="234"/>
      <c r="T876" s="234"/>
      <c r="U876" s="234"/>
      <c r="V876" s="234"/>
      <c r="W876" s="234"/>
      <c r="X876" s="234"/>
      <c r="Y876" s="234"/>
      <c r="Z876" s="234"/>
      <c r="AA876" s="234"/>
      <c r="AB876" s="234"/>
      <c r="AC876" s="234"/>
      <c r="AD876" s="234"/>
      <c r="AE876" s="234"/>
      <c r="AF876" s="234"/>
      <c r="AG876" s="234"/>
      <c r="AH876" s="234"/>
      <c r="AI876" s="234"/>
      <c r="AJ876" s="234"/>
      <c r="AK876" s="234"/>
      <c r="AL876" s="258" t="str">
        <f t="shared" si="115"/>
        <v>нет</v>
      </c>
      <c r="AM876" s="258" t="str">
        <f t="shared" si="117"/>
        <v>нет</v>
      </c>
      <c r="AN876" s="258">
        <f t="shared" si="114"/>
        <v>0</v>
      </c>
      <c r="AO876" s="258" t="e">
        <f t="shared" si="116"/>
        <v>#VALUE!</v>
      </c>
    </row>
    <row r="877" spans="1:41">
      <c r="A877" s="261" t="e">
        <f t="shared" si="118"/>
        <v>#VALUE!</v>
      </c>
      <c r="B877" s="241">
        <v>874</v>
      </c>
      <c r="C877" s="242"/>
      <c r="D877" s="257" t="str">
        <f t="shared" si="111"/>
        <v/>
      </c>
      <c r="E877" s="234"/>
      <c r="F877" s="234"/>
      <c r="G877" s="242"/>
      <c r="H877" s="257" t="str">
        <f t="shared" si="112"/>
        <v/>
      </c>
      <c r="I877" s="234"/>
      <c r="J877" s="234"/>
      <c r="K877" s="234"/>
      <c r="L877" s="234"/>
      <c r="M877" s="308">
        <f t="shared" si="113"/>
        <v>0</v>
      </c>
      <c r="N877" s="234"/>
      <c r="O877" s="234"/>
      <c r="P877" s="234"/>
      <c r="Q877" s="234"/>
      <c r="R877" s="234"/>
      <c r="S877" s="234"/>
      <c r="T877" s="234"/>
      <c r="U877" s="234"/>
      <c r="V877" s="234"/>
      <c r="W877" s="234"/>
      <c r="X877" s="234"/>
      <c r="Y877" s="234"/>
      <c r="Z877" s="234"/>
      <c r="AA877" s="234"/>
      <c r="AB877" s="234"/>
      <c r="AC877" s="234"/>
      <c r="AD877" s="234"/>
      <c r="AE877" s="234"/>
      <c r="AF877" s="234"/>
      <c r="AG877" s="234"/>
      <c r="AH877" s="234"/>
      <c r="AI877" s="234"/>
      <c r="AJ877" s="234"/>
      <c r="AK877" s="234"/>
      <c r="AL877" s="258" t="str">
        <f t="shared" si="115"/>
        <v>нет</v>
      </c>
      <c r="AM877" s="258" t="str">
        <f t="shared" si="117"/>
        <v>нет</v>
      </c>
      <c r="AN877" s="258">
        <f t="shared" si="114"/>
        <v>0</v>
      </c>
      <c r="AO877" s="258" t="e">
        <f t="shared" si="116"/>
        <v>#VALUE!</v>
      </c>
    </row>
    <row r="878" spans="1:41">
      <c r="A878" s="261" t="e">
        <f t="shared" si="118"/>
        <v>#VALUE!</v>
      </c>
      <c r="B878" s="241">
        <v>875</v>
      </c>
      <c r="C878" s="242"/>
      <c r="D878" s="257" t="str">
        <f t="shared" si="111"/>
        <v/>
      </c>
      <c r="E878" s="234"/>
      <c r="F878" s="234"/>
      <c r="G878" s="242"/>
      <c r="H878" s="257" t="str">
        <f t="shared" si="112"/>
        <v/>
      </c>
      <c r="I878" s="234"/>
      <c r="J878" s="234"/>
      <c r="K878" s="234"/>
      <c r="L878" s="234"/>
      <c r="M878" s="308">
        <f t="shared" si="113"/>
        <v>0</v>
      </c>
      <c r="N878" s="234"/>
      <c r="O878" s="234"/>
      <c r="P878" s="234"/>
      <c r="Q878" s="234"/>
      <c r="R878" s="234"/>
      <c r="S878" s="234"/>
      <c r="T878" s="234"/>
      <c r="U878" s="234"/>
      <c r="V878" s="234"/>
      <c r="W878" s="234"/>
      <c r="X878" s="234"/>
      <c r="Y878" s="234"/>
      <c r="Z878" s="234"/>
      <c r="AA878" s="234"/>
      <c r="AB878" s="234"/>
      <c r="AC878" s="234"/>
      <c r="AD878" s="234"/>
      <c r="AE878" s="234"/>
      <c r="AF878" s="234"/>
      <c r="AG878" s="234"/>
      <c r="AH878" s="234"/>
      <c r="AI878" s="234"/>
      <c r="AJ878" s="234"/>
      <c r="AK878" s="234"/>
      <c r="AL878" s="258" t="str">
        <f t="shared" si="115"/>
        <v>нет</v>
      </c>
      <c r="AM878" s="258" t="str">
        <f t="shared" si="117"/>
        <v>нет</v>
      </c>
      <c r="AN878" s="258">
        <f t="shared" si="114"/>
        <v>0</v>
      </c>
      <c r="AO878" s="258" t="e">
        <f t="shared" si="116"/>
        <v>#VALUE!</v>
      </c>
    </row>
    <row r="879" spans="1:41">
      <c r="A879" s="261" t="e">
        <f t="shared" si="118"/>
        <v>#VALUE!</v>
      </c>
      <c r="B879" s="241">
        <v>876</v>
      </c>
      <c r="C879" s="242"/>
      <c r="D879" s="257" t="str">
        <f t="shared" si="111"/>
        <v/>
      </c>
      <c r="E879" s="234"/>
      <c r="F879" s="234"/>
      <c r="G879" s="242"/>
      <c r="H879" s="257" t="str">
        <f t="shared" si="112"/>
        <v/>
      </c>
      <c r="I879" s="234"/>
      <c r="J879" s="234"/>
      <c r="K879" s="234"/>
      <c r="L879" s="234"/>
      <c r="M879" s="308">
        <f t="shared" si="113"/>
        <v>0</v>
      </c>
      <c r="N879" s="234"/>
      <c r="O879" s="234"/>
      <c r="P879" s="234"/>
      <c r="Q879" s="234"/>
      <c r="R879" s="234"/>
      <c r="S879" s="234"/>
      <c r="T879" s="234"/>
      <c r="U879" s="234"/>
      <c r="V879" s="234"/>
      <c r="W879" s="234"/>
      <c r="X879" s="234"/>
      <c r="Y879" s="234"/>
      <c r="Z879" s="234"/>
      <c r="AA879" s="234"/>
      <c r="AB879" s="234"/>
      <c r="AC879" s="234"/>
      <c r="AD879" s="234"/>
      <c r="AE879" s="234"/>
      <c r="AF879" s="234"/>
      <c r="AG879" s="234"/>
      <c r="AH879" s="234"/>
      <c r="AI879" s="234"/>
      <c r="AJ879" s="234"/>
      <c r="AK879" s="234"/>
      <c r="AL879" s="258" t="str">
        <f t="shared" si="115"/>
        <v>нет</v>
      </c>
      <c r="AM879" s="258" t="str">
        <f t="shared" si="117"/>
        <v>нет</v>
      </c>
      <c r="AN879" s="258">
        <f t="shared" si="114"/>
        <v>0</v>
      </c>
      <c r="AO879" s="258" t="e">
        <f t="shared" si="116"/>
        <v>#VALUE!</v>
      </c>
    </row>
    <row r="880" spans="1:41">
      <c r="A880" s="261" t="e">
        <f t="shared" si="118"/>
        <v>#VALUE!</v>
      </c>
      <c r="B880" s="241">
        <v>877</v>
      </c>
      <c r="C880" s="242"/>
      <c r="D880" s="257" t="str">
        <f t="shared" si="111"/>
        <v/>
      </c>
      <c r="E880" s="234"/>
      <c r="F880" s="234"/>
      <c r="G880" s="242"/>
      <c r="H880" s="257" t="str">
        <f t="shared" si="112"/>
        <v/>
      </c>
      <c r="I880" s="234"/>
      <c r="J880" s="234"/>
      <c r="K880" s="234"/>
      <c r="L880" s="234"/>
      <c r="M880" s="308">
        <f t="shared" si="113"/>
        <v>0</v>
      </c>
      <c r="N880" s="234"/>
      <c r="O880" s="234"/>
      <c r="P880" s="234"/>
      <c r="Q880" s="234"/>
      <c r="R880" s="234"/>
      <c r="S880" s="234"/>
      <c r="T880" s="234"/>
      <c r="U880" s="234"/>
      <c r="V880" s="234"/>
      <c r="W880" s="234"/>
      <c r="X880" s="234"/>
      <c r="Y880" s="234"/>
      <c r="Z880" s="234"/>
      <c r="AA880" s="234"/>
      <c r="AB880" s="234"/>
      <c r="AC880" s="234"/>
      <c r="AD880" s="234"/>
      <c r="AE880" s="234"/>
      <c r="AF880" s="234"/>
      <c r="AG880" s="234"/>
      <c r="AH880" s="234"/>
      <c r="AI880" s="234"/>
      <c r="AJ880" s="234"/>
      <c r="AK880" s="234"/>
      <c r="AL880" s="258" t="str">
        <f t="shared" si="115"/>
        <v>нет</v>
      </c>
      <c r="AM880" s="258" t="str">
        <f t="shared" si="117"/>
        <v>нет</v>
      </c>
      <c r="AN880" s="258">
        <f t="shared" si="114"/>
        <v>0</v>
      </c>
      <c r="AO880" s="258" t="e">
        <f t="shared" si="116"/>
        <v>#VALUE!</v>
      </c>
    </row>
    <row r="881" spans="1:41">
      <c r="A881" s="261" t="e">
        <f t="shared" si="118"/>
        <v>#VALUE!</v>
      </c>
      <c r="B881" s="241">
        <v>878</v>
      </c>
      <c r="C881" s="242"/>
      <c r="D881" s="257" t="str">
        <f t="shared" si="111"/>
        <v/>
      </c>
      <c r="E881" s="234"/>
      <c r="F881" s="234"/>
      <c r="G881" s="242"/>
      <c r="H881" s="257" t="str">
        <f t="shared" si="112"/>
        <v/>
      </c>
      <c r="I881" s="234"/>
      <c r="J881" s="234"/>
      <c r="K881" s="234"/>
      <c r="L881" s="234"/>
      <c r="M881" s="308">
        <f t="shared" si="113"/>
        <v>0</v>
      </c>
      <c r="N881" s="234"/>
      <c r="O881" s="234"/>
      <c r="P881" s="234"/>
      <c r="Q881" s="234"/>
      <c r="R881" s="234"/>
      <c r="S881" s="234"/>
      <c r="T881" s="234"/>
      <c r="U881" s="234"/>
      <c r="V881" s="234"/>
      <c r="W881" s="234"/>
      <c r="X881" s="234"/>
      <c r="Y881" s="234"/>
      <c r="Z881" s="234"/>
      <c r="AA881" s="234"/>
      <c r="AB881" s="234"/>
      <c r="AC881" s="234"/>
      <c r="AD881" s="234"/>
      <c r="AE881" s="234"/>
      <c r="AF881" s="234"/>
      <c r="AG881" s="234"/>
      <c r="AH881" s="234"/>
      <c r="AI881" s="234"/>
      <c r="AJ881" s="234"/>
      <c r="AK881" s="234"/>
      <c r="AL881" s="258" t="str">
        <f t="shared" si="115"/>
        <v>нет</v>
      </c>
      <c r="AM881" s="258" t="str">
        <f t="shared" si="117"/>
        <v>нет</v>
      </c>
      <c r="AN881" s="258">
        <f t="shared" si="114"/>
        <v>0</v>
      </c>
      <c r="AO881" s="258" t="e">
        <f t="shared" si="116"/>
        <v>#VALUE!</v>
      </c>
    </row>
    <row r="882" spans="1:41">
      <c r="A882" s="261" t="e">
        <f t="shared" si="118"/>
        <v>#VALUE!</v>
      </c>
      <c r="B882" s="241">
        <v>879</v>
      </c>
      <c r="C882" s="242"/>
      <c r="D882" s="257" t="str">
        <f t="shared" si="111"/>
        <v/>
      </c>
      <c r="E882" s="234"/>
      <c r="F882" s="234"/>
      <c r="G882" s="242"/>
      <c r="H882" s="257" t="str">
        <f t="shared" si="112"/>
        <v/>
      </c>
      <c r="I882" s="234"/>
      <c r="J882" s="234"/>
      <c r="K882" s="234"/>
      <c r="L882" s="234"/>
      <c r="M882" s="308">
        <f t="shared" si="113"/>
        <v>0</v>
      </c>
      <c r="N882" s="234"/>
      <c r="O882" s="234"/>
      <c r="P882" s="234"/>
      <c r="Q882" s="234"/>
      <c r="R882" s="234"/>
      <c r="S882" s="234"/>
      <c r="T882" s="234"/>
      <c r="U882" s="234"/>
      <c r="V882" s="234"/>
      <c r="W882" s="234"/>
      <c r="X882" s="234"/>
      <c r="Y882" s="234"/>
      <c r="Z882" s="234"/>
      <c r="AA882" s="234"/>
      <c r="AB882" s="234"/>
      <c r="AC882" s="234"/>
      <c r="AD882" s="234"/>
      <c r="AE882" s="234"/>
      <c r="AF882" s="234"/>
      <c r="AG882" s="234"/>
      <c r="AH882" s="234"/>
      <c r="AI882" s="234"/>
      <c r="AJ882" s="234"/>
      <c r="AK882" s="234"/>
      <c r="AL882" s="258" t="str">
        <f t="shared" si="115"/>
        <v>нет</v>
      </c>
      <c r="AM882" s="258" t="str">
        <f t="shared" si="117"/>
        <v>нет</v>
      </c>
      <c r="AN882" s="258">
        <f t="shared" si="114"/>
        <v>0</v>
      </c>
      <c r="AO882" s="258" t="e">
        <f t="shared" si="116"/>
        <v>#VALUE!</v>
      </c>
    </row>
    <row r="883" spans="1:41">
      <c r="A883" s="261" t="e">
        <f t="shared" si="118"/>
        <v>#VALUE!</v>
      </c>
      <c r="B883" s="241">
        <v>880</v>
      </c>
      <c r="C883" s="242"/>
      <c r="D883" s="257" t="str">
        <f t="shared" si="111"/>
        <v/>
      </c>
      <c r="E883" s="234"/>
      <c r="F883" s="234"/>
      <c r="G883" s="242"/>
      <c r="H883" s="257" t="str">
        <f t="shared" si="112"/>
        <v/>
      </c>
      <c r="I883" s="234"/>
      <c r="J883" s="234"/>
      <c r="K883" s="234"/>
      <c r="L883" s="234"/>
      <c r="M883" s="308">
        <f t="shared" si="113"/>
        <v>0</v>
      </c>
      <c r="N883" s="234"/>
      <c r="O883" s="234"/>
      <c r="P883" s="234"/>
      <c r="Q883" s="234"/>
      <c r="R883" s="234"/>
      <c r="S883" s="234"/>
      <c r="T883" s="234"/>
      <c r="U883" s="234"/>
      <c r="V883" s="234"/>
      <c r="W883" s="234"/>
      <c r="X883" s="234"/>
      <c r="Y883" s="234"/>
      <c r="Z883" s="234"/>
      <c r="AA883" s="234"/>
      <c r="AB883" s="234"/>
      <c r="AC883" s="234"/>
      <c r="AD883" s="234"/>
      <c r="AE883" s="234"/>
      <c r="AF883" s="234"/>
      <c r="AG883" s="234"/>
      <c r="AH883" s="234"/>
      <c r="AI883" s="234"/>
      <c r="AJ883" s="234"/>
      <c r="AK883" s="234"/>
      <c r="AL883" s="258" t="str">
        <f t="shared" si="115"/>
        <v>нет</v>
      </c>
      <c r="AM883" s="258" t="str">
        <f t="shared" si="117"/>
        <v>нет</v>
      </c>
      <c r="AN883" s="258">
        <f t="shared" si="114"/>
        <v>0</v>
      </c>
      <c r="AO883" s="258" t="e">
        <f t="shared" si="116"/>
        <v>#VALUE!</v>
      </c>
    </row>
    <row r="884" spans="1:41">
      <c r="A884" s="261" t="e">
        <f t="shared" si="118"/>
        <v>#VALUE!</v>
      </c>
      <c r="B884" s="241">
        <v>881</v>
      </c>
      <c r="C884" s="242"/>
      <c r="D884" s="257" t="str">
        <f t="shared" si="111"/>
        <v/>
      </c>
      <c r="E884" s="234"/>
      <c r="F884" s="234"/>
      <c r="G884" s="242"/>
      <c r="H884" s="257" t="str">
        <f t="shared" si="112"/>
        <v/>
      </c>
      <c r="I884" s="234"/>
      <c r="J884" s="234"/>
      <c r="K884" s="234"/>
      <c r="L884" s="234"/>
      <c r="M884" s="308">
        <f t="shared" si="113"/>
        <v>0</v>
      </c>
      <c r="N884" s="234"/>
      <c r="O884" s="234"/>
      <c r="P884" s="234"/>
      <c r="Q884" s="234"/>
      <c r="R884" s="234"/>
      <c r="S884" s="234"/>
      <c r="T884" s="234"/>
      <c r="U884" s="234"/>
      <c r="V884" s="234"/>
      <c r="W884" s="234"/>
      <c r="X884" s="234"/>
      <c r="Y884" s="234"/>
      <c r="Z884" s="234"/>
      <c r="AA884" s="234"/>
      <c r="AB884" s="234"/>
      <c r="AC884" s="234"/>
      <c r="AD884" s="234"/>
      <c r="AE884" s="234"/>
      <c r="AF884" s="234"/>
      <c r="AG884" s="234"/>
      <c r="AH884" s="234"/>
      <c r="AI884" s="234"/>
      <c r="AJ884" s="234"/>
      <c r="AK884" s="234"/>
      <c r="AL884" s="258" t="str">
        <f t="shared" si="115"/>
        <v>нет</v>
      </c>
      <c r="AM884" s="258" t="str">
        <f t="shared" si="117"/>
        <v>нет</v>
      </c>
      <c r="AN884" s="258">
        <f t="shared" si="114"/>
        <v>0</v>
      </c>
      <c r="AO884" s="258" t="e">
        <f t="shared" si="116"/>
        <v>#VALUE!</v>
      </c>
    </row>
    <row r="885" spans="1:41">
      <c r="A885" s="261" t="e">
        <f t="shared" si="118"/>
        <v>#VALUE!</v>
      </c>
      <c r="B885" s="241">
        <v>882</v>
      </c>
      <c r="C885" s="242"/>
      <c r="D885" s="257" t="str">
        <f t="shared" si="111"/>
        <v/>
      </c>
      <c r="E885" s="234"/>
      <c r="F885" s="234"/>
      <c r="G885" s="242"/>
      <c r="H885" s="257" t="str">
        <f t="shared" si="112"/>
        <v/>
      </c>
      <c r="I885" s="234"/>
      <c r="J885" s="234"/>
      <c r="K885" s="234"/>
      <c r="L885" s="234"/>
      <c r="M885" s="308">
        <f t="shared" si="113"/>
        <v>0</v>
      </c>
      <c r="N885" s="234"/>
      <c r="O885" s="234"/>
      <c r="P885" s="234"/>
      <c r="Q885" s="234"/>
      <c r="R885" s="234"/>
      <c r="S885" s="234"/>
      <c r="T885" s="234"/>
      <c r="U885" s="234"/>
      <c r="V885" s="234"/>
      <c r="W885" s="234"/>
      <c r="X885" s="234"/>
      <c r="Y885" s="234"/>
      <c r="Z885" s="234"/>
      <c r="AA885" s="234"/>
      <c r="AB885" s="234"/>
      <c r="AC885" s="234"/>
      <c r="AD885" s="234"/>
      <c r="AE885" s="234"/>
      <c r="AF885" s="234"/>
      <c r="AG885" s="234"/>
      <c r="AH885" s="234"/>
      <c r="AI885" s="234"/>
      <c r="AJ885" s="234"/>
      <c r="AK885" s="234"/>
      <c r="AL885" s="258" t="str">
        <f t="shared" si="115"/>
        <v>нет</v>
      </c>
      <c r="AM885" s="258" t="str">
        <f t="shared" si="117"/>
        <v>нет</v>
      </c>
      <c r="AN885" s="258">
        <f t="shared" si="114"/>
        <v>0</v>
      </c>
      <c r="AO885" s="258" t="e">
        <f t="shared" si="116"/>
        <v>#VALUE!</v>
      </c>
    </row>
    <row r="886" spans="1:41">
      <c r="A886" s="261" t="e">
        <f t="shared" si="118"/>
        <v>#VALUE!</v>
      </c>
      <c r="B886" s="241">
        <v>883</v>
      </c>
      <c r="C886" s="242"/>
      <c r="D886" s="257" t="str">
        <f t="shared" si="111"/>
        <v/>
      </c>
      <c r="E886" s="234"/>
      <c r="F886" s="234"/>
      <c r="G886" s="242"/>
      <c r="H886" s="257" t="str">
        <f t="shared" si="112"/>
        <v/>
      </c>
      <c r="I886" s="234"/>
      <c r="J886" s="234"/>
      <c r="K886" s="234"/>
      <c r="L886" s="234"/>
      <c r="M886" s="308">
        <f t="shared" si="113"/>
        <v>0</v>
      </c>
      <c r="N886" s="234"/>
      <c r="O886" s="234"/>
      <c r="P886" s="234"/>
      <c r="Q886" s="234"/>
      <c r="R886" s="234"/>
      <c r="S886" s="234"/>
      <c r="T886" s="234"/>
      <c r="U886" s="234"/>
      <c r="V886" s="234"/>
      <c r="W886" s="234"/>
      <c r="X886" s="234"/>
      <c r="Y886" s="234"/>
      <c r="Z886" s="234"/>
      <c r="AA886" s="234"/>
      <c r="AB886" s="234"/>
      <c r="AC886" s="234"/>
      <c r="AD886" s="234"/>
      <c r="AE886" s="234"/>
      <c r="AF886" s="234"/>
      <c r="AG886" s="234"/>
      <c r="AH886" s="234"/>
      <c r="AI886" s="234"/>
      <c r="AJ886" s="234"/>
      <c r="AK886" s="234"/>
      <c r="AL886" s="258" t="str">
        <f t="shared" si="115"/>
        <v>нет</v>
      </c>
      <c r="AM886" s="258" t="str">
        <f t="shared" si="117"/>
        <v>нет</v>
      </c>
      <c r="AN886" s="258">
        <f t="shared" si="114"/>
        <v>0</v>
      </c>
      <c r="AO886" s="258" t="e">
        <f t="shared" si="116"/>
        <v>#VALUE!</v>
      </c>
    </row>
    <row r="887" spans="1:41">
      <c r="A887" s="261" t="e">
        <f t="shared" si="118"/>
        <v>#VALUE!</v>
      </c>
      <c r="B887" s="241">
        <v>884</v>
      </c>
      <c r="C887" s="242"/>
      <c r="D887" s="257" t="str">
        <f t="shared" si="111"/>
        <v/>
      </c>
      <c r="E887" s="234"/>
      <c r="F887" s="234"/>
      <c r="G887" s="242"/>
      <c r="H887" s="257" t="str">
        <f t="shared" si="112"/>
        <v/>
      </c>
      <c r="I887" s="234"/>
      <c r="J887" s="234"/>
      <c r="K887" s="234"/>
      <c r="L887" s="234"/>
      <c r="M887" s="308">
        <f t="shared" si="113"/>
        <v>0</v>
      </c>
      <c r="N887" s="234"/>
      <c r="O887" s="234"/>
      <c r="P887" s="234"/>
      <c r="Q887" s="234"/>
      <c r="R887" s="234"/>
      <c r="S887" s="234"/>
      <c r="T887" s="234"/>
      <c r="U887" s="234"/>
      <c r="V887" s="234"/>
      <c r="W887" s="234"/>
      <c r="X887" s="234"/>
      <c r="Y887" s="234"/>
      <c r="Z887" s="234"/>
      <c r="AA887" s="234"/>
      <c r="AB887" s="234"/>
      <c r="AC887" s="234"/>
      <c r="AD887" s="234"/>
      <c r="AE887" s="234"/>
      <c r="AF887" s="234"/>
      <c r="AG887" s="234"/>
      <c r="AH887" s="234"/>
      <c r="AI887" s="234"/>
      <c r="AJ887" s="234"/>
      <c r="AK887" s="234"/>
      <c r="AL887" s="258" t="str">
        <f t="shared" si="115"/>
        <v>нет</v>
      </c>
      <c r="AM887" s="258" t="str">
        <f t="shared" si="117"/>
        <v>нет</v>
      </c>
      <c r="AN887" s="258">
        <f t="shared" si="114"/>
        <v>0</v>
      </c>
      <c r="AO887" s="258" t="e">
        <f t="shared" si="116"/>
        <v>#VALUE!</v>
      </c>
    </row>
    <row r="888" spans="1:41">
      <c r="A888" s="261" t="e">
        <f t="shared" si="118"/>
        <v>#VALUE!</v>
      </c>
      <c r="B888" s="241">
        <v>885</v>
      </c>
      <c r="C888" s="242"/>
      <c r="D888" s="257" t="str">
        <f t="shared" si="111"/>
        <v/>
      </c>
      <c r="E888" s="234"/>
      <c r="F888" s="234"/>
      <c r="G888" s="242"/>
      <c r="H888" s="257" t="str">
        <f t="shared" si="112"/>
        <v/>
      </c>
      <c r="I888" s="234"/>
      <c r="J888" s="234"/>
      <c r="K888" s="234"/>
      <c r="L888" s="234"/>
      <c r="M888" s="308">
        <f t="shared" si="113"/>
        <v>0</v>
      </c>
      <c r="N888" s="234"/>
      <c r="O888" s="234"/>
      <c r="P888" s="234"/>
      <c r="Q888" s="234"/>
      <c r="R888" s="234"/>
      <c r="S888" s="234"/>
      <c r="T888" s="234"/>
      <c r="U888" s="234"/>
      <c r="V888" s="234"/>
      <c r="W888" s="234"/>
      <c r="X888" s="234"/>
      <c r="Y888" s="234"/>
      <c r="Z888" s="234"/>
      <c r="AA888" s="234"/>
      <c r="AB888" s="234"/>
      <c r="AC888" s="234"/>
      <c r="AD888" s="234"/>
      <c r="AE888" s="234"/>
      <c r="AF888" s="234"/>
      <c r="AG888" s="234"/>
      <c r="AH888" s="234"/>
      <c r="AI888" s="234"/>
      <c r="AJ888" s="234"/>
      <c r="AK888" s="234"/>
      <c r="AL888" s="258" t="str">
        <f t="shared" si="115"/>
        <v>нет</v>
      </c>
      <c r="AM888" s="258" t="str">
        <f t="shared" si="117"/>
        <v>нет</v>
      </c>
      <c r="AN888" s="258">
        <f t="shared" si="114"/>
        <v>0</v>
      </c>
      <c r="AO888" s="258" t="e">
        <f t="shared" si="116"/>
        <v>#VALUE!</v>
      </c>
    </row>
    <row r="889" spans="1:41">
      <c r="A889" s="261" t="e">
        <f t="shared" si="118"/>
        <v>#VALUE!</v>
      </c>
      <c r="B889" s="241">
        <v>886</v>
      </c>
      <c r="C889" s="242"/>
      <c r="D889" s="257" t="str">
        <f t="shared" si="111"/>
        <v/>
      </c>
      <c r="E889" s="234"/>
      <c r="F889" s="234"/>
      <c r="G889" s="242"/>
      <c r="H889" s="257" t="str">
        <f t="shared" si="112"/>
        <v/>
      </c>
      <c r="I889" s="234"/>
      <c r="J889" s="234"/>
      <c r="K889" s="234"/>
      <c r="L889" s="234"/>
      <c r="M889" s="308">
        <f t="shared" si="113"/>
        <v>0</v>
      </c>
      <c r="N889" s="234"/>
      <c r="O889" s="234"/>
      <c r="P889" s="234"/>
      <c r="Q889" s="234"/>
      <c r="R889" s="234"/>
      <c r="S889" s="234"/>
      <c r="T889" s="234"/>
      <c r="U889" s="234"/>
      <c r="V889" s="234"/>
      <c r="W889" s="234"/>
      <c r="X889" s="234"/>
      <c r="Y889" s="234"/>
      <c r="Z889" s="234"/>
      <c r="AA889" s="234"/>
      <c r="AB889" s="234"/>
      <c r="AC889" s="234"/>
      <c r="AD889" s="234"/>
      <c r="AE889" s="234"/>
      <c r="AF889" s="234"/>
      <c r="AG889" s="234"/>
      <c r="AH889" s="234"/>
      <c r="AI889" s="234"/>
      <c r="AJ889" s="234"/>
      <c r="AK889" s="234"/>
      <c r="AL889" s="258" t="str">
        <f t="shared" si="115"/>
        <v>нет</v>
      </c>
      <c r="AM889" s="258" t="str">
        <f t="shared" si="117"/>
        <v>нет</v>
      </c>
      <c r="AN889" s="258">
        <f t="shared" si="114"/>
        <v>0</v>
      </c>
      <c r="AO889" s="258" t="e">
        <f t="shared" si="116"/>
        <v>#VALUE!</v>
      </c>
    </row>
    <row r="890" spans="1:41">
      <c r="A890" s="261" t="e">
        <f t="shared" si="118"/>
        <v>#VALUE!</v>
      </c>
      <c r="B890" s="241">
        <v>887</v>
      </c>
      <c r="C890" s="242"/>
      <c r="D890" s="257" t="str">
        <f t="shared" si="111"/>
        <v/>
      </c>
      <c r="E890" s="234"/>
      <c r="F890" s="234"/>
      <c r="G890" s="242"/>
      <c r="H890" s="257" t="str">
        <f t="shared" si="112"/>
        <v/>
      </c>
      <c r="I890" s="234"/>
      <c r="J890" s="234"/>
      <c r="K890" s="234"/>
      <c r="L890" s="234"/>
      <c r="M890" s="308">
        <f t="shared" si="113"/>
        <v>0</v>
      </c>
      <c r="N890" s="234"/>
      <c r="O890" s="234"/>
      <c r="P890" s="234"/>
      <c r="Q890" s="234"/>
      <c r="R890" s="234"/>
      <c r="S890" s="234"/>
      <c r="T890" s="234"/>
      <c r="U890" s="234"/>
      <c r="V890" s="234"/>
      <c r="W890" s="234"/>
      <c r="X890" s="234"/>
      <c r="Y890" s="234"/>
      <c r="Z890" s="234"/>
      <c r="AA890" s="234"/>
      <c r="AB890" s="234"/>
      <c r="AC890" s="234"/>
      <c r="AD890" s="234"/>
      <c r="AE890" s="234"/>
      <c r="AF890" s="234"/>
      <c r="AG890" s="234"/>
      <c r="AH890" s="234"/>
      <c r="AI890" s="234"/>
      <c r="AJ890" s="234"/>
      <c r="AK890" s="234"/>
      <c r="AL890" s="258" t="str">
        <f t="shared" si="115"/>
        <v>нет</v>
      </c>
      <c r="AM890" s="258" t="str">
        <f t="shared" si="117"/>
        <v>нет</v>
      </c>
      <c r="AN890" s="258">
        <f t="shared" si="114"/>
        <v>0</v>
      </c>
      <c r="AO890" s="258" t="e">
        <f t="shared" si="116"/>
        <v>#VALUE!</v>
      </c>
    </row>
    <row r="891" spans="1:41">
      <c r="A891" s="261" t="e">
        <f t="shared" si="118"/>
        <v>#VALUE!</v>
      </c>
      <c r="B891" s="241">
        <v>888</v>
      </c>
      <c r="C891" s="242"/>
      <c r="D891" s="257" t="str">
        <f t="shared" si="111"/>
        <v/>
      </c>
      <c r="E891" s="234"/>
      <c r="F891" s="234"/>
      <c r="G891" s="242"/>
      <c r="H891" s="257" t="str">
        <f t="shared" si="112"/>
        <v/>
      </c>
      <c r="I891" s="234"/>
      <c r="J891" s="234"/>
      <c r="K891" s="234"/>
      <c r="L891" s="234"/>
      <c r="M891" s="308">
        <f t="shared" si="113"/>
        <v>0</v>
      </c>
      <c r="N891" s="234"/>
      <c r="O891" s="234"/>
      <c r="P891" s="234"/>
      <c r="Q891" s="234"/>
      <c r="R891" s="234"/>
      <c r="S891" s="234"/>
      <c r="T891" s="234"/>
      <c r="U891" s="234"/>
      <c r="V891" s="234"/>
      <c r="W891" s="234"/>
      <c r="X891" s="234"/>
      <c r="Y891" s="234"/>
      <c r="Z891" s="234"/>
      <c r="AA891" s="234"/>
      <c r="AB891" s="234"/>
      <c r="AC891" s="234"/>
      <c r="AD891" s="234"/>
      <c r="AE891" s="234"/>
      <c r="AF891" s="234"/>
      <c r="AG891" s="234"/>
      <c r="AH891" s="234"/>
      <c r="AI891" s="234"/>
      <c r="AJ891" s="234"/>
      <c r="AK891" s="234"/>
      <c r="AL891" s="258" t="str">
        <f t="shared" si="115"/>
        <v>нет</v>
      </c>
      <c r="AM891" s="258" t="str">
        <f t="shared" si="117"/>
        <v>нет</v>
      </c>
      <c r="AN891" s="258">
        <f t="shared" si="114"/>
        <v>0</v>
      </c>
      <c r="AO891" s="258" t="e">
        <f t="shared" si="116"/>
        <v>#VALUE!</v>
      </c>
    </row>
    <row r="892" spans="1:41">
      <c r="A892" s="261" t="e">
        <f t="shared" si="118"/>
        <v>#VALUE!</v>
      </c>
      <c r="B892" s="241">
        <v>889</v>
      </c>
      <c r="C892" s="242"/>
      <c r="D892" s="257" t="str">
        <f t="shared" si="111"/>
        <v/>
      </c>
      <c r="E892" s="234"/>
      <c r="F892" s="234"/>
      <c r="G892" s="242"/>
      <c r="H892" s="257" t="str">
        <f t="shared" si="112"/>
        <v/>
      </c>
      <c r="I892" s="234"/>
      <c r="J892" s="234"/>
      <c r="K892" s="234"/>
      <c r="L892" s="234"/>
      <c r="M892" s="308">
        <f t="shared" si="113"/>
        <v>0</v>
      </c>
      <c r="N892" s="234"/>
      <c r="O892" s="234"/>
      <c r="P892" s="234"/>
      <c r="Q892" s="234"/>
      <c r="R892" s="234"/>
      <c r="S892" s="234"/>
      <c r="T892" s="234"/>
      <c r="U892" s="234"/>
      <c r="V892" s="234"/>
      <c r="W892" s="234"/>
      <c r="X892" s="234"/>
      <c r="Y892" s="234"/>
      <c r="Z892" s="234"/>
      <c r="AA892" s="234"/>
      <c r="AB892" s="234"/>
      <c r="AC892" s="234"/>
      <c r="AD892" s="234"/>
      <c r="AE892" s="234"/>
      <c r="AF892" s="234"/>
      <c r="AG892" s="234"/>
      <c r="AH892" s="234"/>
      <c r="AI892" s="234"/>
      <c r="AJ892" s="234"/>
      <c r="AK892" s="234"/>
      <c r="AL892" s="258" t="str">
        <f t="shared" si="115"/>
        <v>нет</v>
      </c>
      <c r="AM892" s="258" t="str">
        <f t="shared" si="117"/>
        <v>нет</v>
      </c>
      <c r="AN892" s="258">
        <f t="shared" si="114"/>
        <v>0</v>
      </c>
      <c r="AO892" s="258" t="e">
        <f t="shared" si="116"/>
        <v>#VALUE!</v>
      </c>
    </row>
    <row r="893" spans="1:41">
      <c r="A893" s="261" t="e">
        <f t="shared" si="118"/>
        <v>#VALUE!</v>
      </c>
      <c r="B893" s="241">
        <v>890</v>
      </c>
      <c r="C893" s="242"/>
      <c r="D893" s="257" t="str">
        <f t="shared" si="111"/>
        <v/>
      </c>
      <c r="E893" s="234"/>
      <c r="F893" s="234"/>
      <c r="G893" s="242"/>
      <c r="H893" s="257" t="str">
        <f t="shared" si="112"/>
        <v/>
      </c>
      <c r="I893" s="234"/>
      <c r="J893" s="234"/>
      <c r="K893" s="234"/>
      <c r="L893" s="234"/>
      <c r="M893" s="308">
        <f t="shared" si="113"/>
        <v>0</v>
      </c>
      <c r="N893" s="234"/>
      <c r="O893" s="234"/>
      <c r="P893" s="234"/>
      <c r="Q893" s="234"/>
      <c r="R893" s="234"/>
      <c r="S893" s="234"/>
      <c r="T893" s="234"/>
      <c r="U893" s="234"/>
      <c r="V893" s="234"/>
      <c r="W893" s="234"/>
      <c r="X893" s="234"/>
      <c r="Y893" s="234"/>
      <c r="Z893" s="234"/>
      <c r="AA893" s="234"/>
      <c r="AB893" s="234"/>
      <c r="AC893" s="234"/>
      <c r="AD893" s="234"/>
      <c r="AE893" s="234"/>
      <c r="AF893" s="234"/>
      <c r="AG893" s="234"/>
      <c r="AH893" s="234"/>
      <c r="AI893" s="234"/>
      <c r="AJ893" s="234"/>
      <c r="AK893" s="234"/>
      <c r="AL893" s="258" t="str">
        <f t="shared" si="115"/>
        <v>нет</v>
      </c>
      <c r="AM893" s="258" t="str">
        <f t="shared" si="117"/>
        <v>нет</v>
      </c>
      <c r="AN893" s="258">
        <f t="shared" si="114"/>
        <v>0</v>
      </c>
      <c r="AO893" s="258" t="e">
        <f t="shared" si="116"/>
        <v>#VALUE!</v>
      </c>
    </row>
    <row r="894" spans="1:41">
      <c r="A894" s="261" t="e">
        <f t="shared" si="118"/>
        <v>#VALUE!</v>
      </c>
      <c r="B894" s="241">
        <v>891</v>
      </c>
      <c r="C894" s="242"/>
      <c r="D894" s="257" t="str">
        <f t="shared" si="111"/>
        <v/>
      </c>
      <c r="E894" s="234"/>
      <c r="F894" s="234"/>
      <c r="G894" s="242"/>
      <c r="H894" s="257" t="str">
        <f t="shared" si="112"/>
        <v/>
      </c>
      <c r="I894" s="234"/>
      <c r="J894" s="234"/>
      <c r="K894" s="234"/>
      <c r="L894" s="234"/>
      <c r="M894" s="308">
        <f t="shared" si="113"/>
        <v>0</v>
      </c>
      <c r="N894" s="234"/>
      <c r="O894" s="234"/>
      <c r="P894" s="234"/>
      <c r="Q894" s="234"/>
      <c r="R894" s="234"/>
      <c r="S894" s="234"/>
      <c r="T894" s="234"/>
      <c r="U894" s="234"/>
      <c r="V894" s="234"/>
      <c r="W894" s="234"/>
      <c r="X894" s="234"/>
      <c r="Y894" s="234"/>
      <c r="Z894" s="234"/>
      <c r="AA894" s="234"/>
      <c r="AB894" s="234"/>
      <c r="AC894" s="234"/>
      <c r="AD894" s="234"/>
      <c r="AE894" s="234"/>
      <c r="AF894" s="234"/>
      <c r="AG894" s="234"/>
      <c r="AH894" s="234"/>
      <c r="AI894" s="234"/>
      <c r="AJ894" s="234"/>
      <c r="AK894" s="234"/>
      <c r="AL894" s="258" t="str">
        <f t="shared" si="115"/>
        <v>нет</v>
      </c>
      <c r="AM894" s="258" t="str">
        <f t="shared" si="117"/>
        <v>нет</v>
      </c>
      <c r="AN894" s="258">
        <f t="shared" si="114"/>
        <v>0</v>
      </c>
      <c r="AO894" s="258" t="e">
        <f t="shared" si="116"/>
        <v>#VALUE!</v>
      </c>
    </row>
    <row r="895" spans="1:41">
      <c r="A895" s="261" t="e">
        <f t="shared" si="118"/>
        <v>#VALUE!</v>
      </c>
      <c r="B895" s="241">
        <v>892</v>
      </c>
      <c r="C895" s="242"/>
      <c r="D895" s="257" t="str">
        <f t="shared" ref="D895:D958" si="119">IFERROR(VLOOKUP(C895,msu,2,0),"")</f>
        <v/>
      </c>
      <c r="E895" s="234"/>
      <c r="F895" s="234"/>
      <c r="G895" s="242"/>
      <c r="H895" s="257" t="str">
        <f t="shared" ref="H895:H958" si="120">IFERROR(VLOOKUP(G895,oo,2,0),"")</f>
        <v/>
      </c>
      <c r="I895" s="234"/>
      <c r="J895" s="234"/>
      <c r="K895" s="234"/>
      <c r="L895" s="234"/>
      <c r="M895" s="308">
        <f t="shared" ref="M895:M958" si="121">COUNTA(N895:AK895)</f>
        <v>0</v>
      </c>
      <c r="N895" s="234"/>
      <c r="O895" s="234"/>
      <c r="P895" s="234"/>
      <c r="Q895" s="234"/>
      <c r="R895" s="234"/>
      <c r="S895" s="234"/>
      <c r="T895" s="234"/>
      <c r="U895" s="234"/>
      <c r="V895" s="234"/>
      <c r="W895" s="234"/>
      <c r="X895" s="234"/>
      <c r="Y895" s="234"/>
      <c r="Z895" s="234"/>
      <c r="AA895" s="234"/>
      <c r="AB895" s="234"/>
      <c r="AC895" s="234"/>
      <c r="AD895" s="234"/>
      <c r="AE895" s="234"/>
      <c r="AF895" s="234"/>
      <c r="AG895" s="234"/>
      <c r="AH895" s="234"/>
      <c r="AI895" s="234"/>
      <c r="AJ895" s="234"/>
      <c r="AK895" s="234"/>
      <c r="AL895" s="258" t="str">
        <f t="shared" si="115"/>
        <v>нет</v>
      </c>
      <c r="AM895" s="258" t="str">
        <f t="shared" si="117"/>
        <v>нет</v>
      </c>
      <c r="AN895" s="258">
        <f t="shared" ref="AN895:AN958" si="122">COUNTIF(N895:AK895,"призер")+COUNTIF(N895:AK895,"победитель")</f>
        <v>0</v>
      </c>
      <c r="AO895" s="258" t="e">
        <f t="shared" si="116"/>
        <v>#VALUE!</v>
      </c>
    </row>
    <row r="896" spans="1:41">
      <c r="A896" s="261" t="e">
        <f t="shared" si="118"/>
        <v>#VALUE!</v>
      </c>
      <c r="B896" s="241">
        <v>893</v>
      </c>
      <c r="C896" s="242"/>
      <c r="D896" s="257" t="str">
        <f t="shared" si="119"/>
        <v/>
      </c>
      <c r="E896" s="234"/>
      <c r="F896" s="234"/>
      <c r="G896" s="242"/>
      <c r="H896" s="257" t="str">
        <f t="shared" si="120"/>
        <v/>
      </c>
      <c r="I896" s="234"/>
      <c r="J896" s="234"/>
      <c r="K896" s="234"/>
      <c r="L896" s="234"/>
      <c r="M896" s="308">
        <f t="shared" si="121"/>
        <v>0</v>
      </c>
      <c r="N896" s="234"/>
      <c r="O896" s="234"/>
      <c r="P896" s="234"/>
      <c r="Q896" s="234"/>
      <c r="R896" s="234"/>
      <c r="S896" s="234"/>
      <c r="T896" s="234"/>
      <c r="U896" s="234"/>
      <c r="V896" s="234"/>
      <c r="W896" s="234"/>
      <c r="X896" s="234"/>
      <c r="Y896" s="234"/>
      <c r="Z896" s="234"/>
      <c r="AA896" s="234"/>
      <c r="AB896" s="234"/>
      <c r="AC896" s="234"/>
      <c r="AD896" s="234"/>
      <c r="AE896" s="234"/>
      <c r="AF896" s="234"/>
      <c r="AG896" s="234"/>
      <c r="AH896" s="234"/>
      <c r="AI896" s="234"/>
      <c r="AJ896" s="234"/>
      <c r="AK896" s="234"/>
      <c r="AL896" s="258" t="str">
        <f t="shared" si="115"/>
        <v>нет</v>
      </c>
      <c r="AM896" s="258" t="str">
        <f t="shared" si="117"/>
        <v>нет</v>
      </c>
      <c r="AN896" s="258">
        <f t="shared" si="122"/>
        <v>0</v>
      </c>
      <c r="AO896" s="258" t="e">
        <f t="shared" si="116"/>
        <v>#VALUE!</v>
      </c>
    </row>
    <row r="897" spans="1:41">
      <c r="A897" s="261" t="e">
        <f t="shared" si="118"/>
        <v>#VALUE!</v>
      </c>
      <c r="B897" s="241">
        <v>894</v>
      </c>
      <c r="C897" s="242"/>
      <c r="D897" s="257" t="str">
        <f t="shared" si="119"/>
        <v/>
      </c>
      <c r="E897" s="234"/>
      <c r="F897" s="234"/>
      <c r="G897" s="242"/>
      <c r="H897" s="257" t="str">
        <f t="shared" si="120"/>
        <v/>
      </c>
      <c r="I897" s="234"/>
      <c r="J897" s="234"/>
      <c r="K897" s="234"/>
      <c r="L897" s="234"/>
      <c r="M897" s="308">
        <f t="shared" si="121"/>
        <v>0</v>
      </c>
      <c r="N897" s="234"/>
      <c r="O897" s="234"/>
      <c r="P897" s="234"/>
      <c r="Q897" s="234"/>
      <c r="R897" s="234"/>
      <c r="S897" s="234"/>
      <c r="T897" s="234"/>
      <c r="U897" s="234"/>
      <c r="V897" s="234"/>
      <c r="W897" s="234"/>
      <c r="X897" s="234"/>
      <c r="Y897" s="234"/>
      <c r="Z897" s="234"/>
      <c r="AA897" s="234"/>
      <c r="AB897" s="234"/>
      <c r="AC897" s="234"/>
      <c r="AD897" s="234"/>
      <c r="AE897" s="234"/>
      <c r="AF897" s="234"/>
      <c r="AG897" s="234"/>
      <c r="AH897" s="234"/>
      <c r="AI897" s="234"/>
      <c r="AJ897" s="234"/>
      <c r="AK897" s="234"/>
      <c r="AL897" s="258" t="str">
        <f t="shared" si="115"/>
        <v>нет</v>
      </c>
      <c r="AM897" s="258" t="str">
        <f t="shared" si="117"/>
        <v>нет</v>
      </c>
      <c r="AN897" s="258">
        <f t="shared" si="122"/>
        <v>0</v>
      </c>
      <c r="AO897" s="258" t="e">
        <f t="shared" si="116"/>
        <v>#VALUE!</v>
      </c>
    </row>
    <row r="898" spans="1:41">
      <c r="A898" s="261" t="e">
        <f t="shared" si="118"/>
        <v>#VALUE!</v>
      </c>
      <c r="B898" s="241">
        <v>895</v>
      </c>
      <c r="C898" s="242"/>
      <c r="D898" s="257" t="str">
        <f t="shared" si="119"/>
        <v/>
      </c>
      <c r="E898" s="234"/>
      <c r="F898" s="234"/>
      <c r="G898" s="242"/>
      <c r="H898" s="257" t="str">
        <f t="shared" si="120"/>
        <v/>
      </c>
      <c r="I898" s="234"/>
      <c r="J898" s="234"/>
      <c r="K898" s="234"/>
      <c r="L898" s="234"/>
      <c r="M898" s="308">
        <f t="shared" si="121"/>
        <v>0</v>
      </c>
      <c r="N898" s="234"/>
      <c r="O898" s="234"/>
      <c r="P898" s="234"/>
      <c r="Q898" s="234"/>
      <c r="R898" s="234"/>
      <c r="S898" s="234"/>
      <c r="T898" s="234"/>
      <c r="U898" s="234"/>
      <c r="V898" s="234"/>
      <c r="W898" s="234"/>
      <c r="X898" s="234"/>
      <c r="Y898" s="234"/>
      <c r="Z898" s="234"/>
      <c r="AA898" s="234"/>
      <c r="AB898" s="234"/>
      <c r="AC898" s="234"/>
      <c r="AD898" s="234"/>
      <c r="AE898" s="234"/>
      <c r="AF898" s="234"/>
      <c r="AG898" s="234"/>
      <c r="AH898" s="234"/>
      <c r="AI898" s="234"/>
      <c r="AJ898" s="234"/>
      <c r="AK898" s="234"/>
      <c r="AL898" s="258" t="str">
        <f t="shared" si="115"/>
        <v>нет</v>
      </c>
      <c r="AM898" s="258" t="str">
        <f t="shared" si="117"/>
        <v>нет</v>
      </c>
      <c r="AN898" s="258">
        <f t="shared" si="122"/>
        <v>0</v>
      </c>
      <c r="AO898" s="258" t="e">
        <f t="shared" si="116"/>
        <v>#VALUE!</v>
      </c>
    </row>
    <row r="899" spans="1:41">
      <c r="A899" s="261" t="e">
        <f t="shared" si="118"/>
        <v>#VALUE!</v>
      </c>
      <c r="B899" s="241">
        <v>896</v>
      </c>
      <c r="C899" s="242"/>
      <c r="D899" s="257" t="str">
        <f t="shared" si="119"/>
        <v/>
      </c>
      <c r="E899" s="234"/>
      <c r="F899" s="234"/>
      <c r="G899" s="242"/>
      <c r="H899" s="257" t="str">
        <f t="shared" si="120"/>
        <v/>
      </c>
      <c r="I899" s="234"/>
      <c r="J899" s="234"/>
      <c r="K899" s="234"/>
      <c r="L899" s="234"/>
      <c r="M899" s="308">
        <f t="shared" si="121"/>
        <v>0</v>
      </c>
      <c r="N899" s="234"/>
      <c r="O899" s="234"/>
      <c r="P899" s="234"/>
      <c r="Q899" s="234"/>
      <c r="R899" s="234"/>
      <c r="S899" s="234"/>
      <c r="T899" s="234"/>
      <c r="U899" s="234"/>
      <c r="V899" s="234"/>
      <c r="W899" s="234"/>
      <c r="X899" s="234"/>
      <c r="Y899" s="234"/>
      <c r="Z899" s="234"/>
      <c r="AA899" s="234"/>
      <c r="AB899" s="234"/>
      <c r="AC899" s="234"/>
      <c r="AD899" s="234"/>
      <c r="AE899" s="234"/>
      <c r="AF899" s="234"/>
      <c r="AG899" s="234"/>
      <c r="AH899" s="234"/>
      <c r="AI899" s="234"/>
      <c r="AJ899" s="234"/>
      <c r="AK899" s="234"/>
      <c r="AL899" s="258" t="str">
        <f t="shared" si="115"/>
        <v>нет</v>
      </c>
      <c r="AM899" s="258" t="str">
        <f t="shared" si="117"/>
        <v>нет</v>
      </c>
      <c r="AN899" s="258">
        <f t="shared" si="122"/>
        <v>0</v>
      </c>
      <c r="AO899" s="258" t="e">
        <f t="shared" si="116"/>
        <v>#VALUE!</v>
      </c>
    </row>
    <row r="900" spans="1:41">
      <c r="A900" s="261" t="e">
        <f t="shared" si="118"/>
        <v>#VALUE!</v>
      </c>
      <c r="B900" s="241">
        <v>897</v>
      </c>
      <c r="C900" s="242"/>
      <c r="D900" s="257" t="str">
        <f t="shared" si="119"/>
        <v/>
      </c>
      <c r="E900" s="234"/>
      <c r="F900" s="234"/>
      <c r="G900" s="242"/>
      <c r="H900" s="257" t="str">
        <f t="shared" si="120"/>
        <v/>
      </c>
      <c r="I900" s="234"/>
      <c r="J900" s="234"/>
      <c r="K900" s="234"/>
      <c r="L900" s="234"/>
      <c r="M900" s="308">
        <f t="shared" si="121"/>
        <v>0</v>
      </c>
      <c r="N900" s="234"/>
      <c r="O900" s="234"/>
      <c r="P900" s="234"/>
      <c r="Q900" s="234"/>
      <c r="R900" s="234"/>
      <c r="S900" s="234"/>
      <c r="T900" s="234"/>
      <c r="U900" s="234"/>
      <c r="V900" s="234"/>
      <c r="W900" s="234"/>
      <c r="X900" s="234"/>
      <c r="Y900" s="234"/>
      <c r="Z900" s="234"/>
      <c r="AA900" s="234"/>
      <c r="AB900" s="234"/>
      <c r="AC900" s="234"/>
      <c r="AD900" s="234"/>
      <c r="AE900" s="234"/>
      <c r="AF900" s="234"/>
      <c r="AG900" s="234"/>
      <c r="AH900" s="234"/>
      <c r="AI900" s="234"/>
      <c r="AJ900" s="234"/>
      <c r="AK900" s="234"/>
      <c r="AL900" s="258" t="str">
        <f t="shared" si="115"/>
        <v>нет</v>
      </c>
      <c r="AM900" s="258" t="str">
        <f t="shared" si="117"/>
        <v>нет</v>
      </c>
      <c r="AN900" s="258">
        <f t="shared" si="122"/>
        <v>0</v>
      </c>
      <c r="AO900" s="258" t="e">
        <f t="shared" si="116"/>
        <v>#VALUE!</v>
      </c>
    </row>
    <row r="901" spans="1:41">
      <c r="A901" s="261" t="e">
        <f t="shared" si="118"/>
        <v>#VALUE!</v>
      </c>
      <c r="B901" s="241">
        <v>898</v>
      </c>
      <c r="C901" s="242"/>
      <c r="D901" s="257" t="str">
        <f t="shared" si="119"/>
        <v/>
      </c>
      <c r="E901" s="234"/>
      <c r="F901" s="234"/>
      <c r="G901" s="242"/>
      <c r="H901" s="257" t="str">
        <f t="shared" si="120"/>
        <v/>
      </c>
      <c r="I901" s="234"/>
      <c r="J901" s="234"/>
      <c r="K901" s="234"/>
      <c r="L901" s="234"/>
      <c r="M901" s="308">
        <f t="shared" si="121"/>
        <v>0</v>
      </c>
      <c r="N901" s="234"/>
      <c r="O901" s="234"/>
      <c r="P901" s="234"/>
      <c r="Q901" s="234"/>
      <c r="R901" s="234"/>
      <c r="S901" s="234"/>
      <c r="T901" s="234"/>
      <c r="U901" s="234"/>
      <c r="V901" s="234"/>
      <c r="W901" s="234"/>
      <c r="X901" s="234"/>
      <c r="Y901" s="234"/>
      <c r="Z901" s="234"/>
      <c r="AA901" s="234"/>
      <c r="AB901" s="234"/>
      <c r="AC901" s="234"/>
      <c r="AD901" s="234"/>
      <c r="AE901" s="234"/>
      <c r="AF901" s="234"/>
      <c r="AG901" s="234"/>
      <c r="AH901" s="234"/>
      <c r="AI901" s="234"/>
      <c r="AJ901" s="234"/>
      <c r="AK901" s="234"/>
      <c r="AL901" s="258" t="str">
        <f t="shared" ref="AL901:AL964" si="123">IF($I901&lt;5,"нет",IF($I901&gt;9,"нет","да"))</f>
        <v>нет</v>
      </c>
      <c r="AM901" s="258" t="str">
        <f t="shared" si="117"/>
        <v>нет</v>
      </c>
      <c r="AN901" s="258">
        <f t="shared" si="122"/>
        <v>0</v>
      </c>
      <c r="AO901" s="258" t="e">
        <f t="shared" ref="AO901:AO964" si="124">IF(LEN(G901)=5,LEFT(G901,1)+100,LEFT(G901,2)+100)</f>
        <v>#VALUE!</v>
      </c>
    </row>
    <row r="902" spans="1:41">
      <c r="A902" s="261" t="e">
        <f t="shared" si="118"/>
        <v>#VALUE!</v>
      </c>
      <c r="B902" s="241">
        <v>899</v>
      </c>
      <c r="C902" s="242"/>
      <c r="D902" s="257" t="str">
        <f t="shared" si="119"/>
        <v/>
      </c>
      <c r="E902" s="234"/>
      <c r="F902" s="234"/>
      <c r="G902" s="242"/>
      <c r="H902" s="257" t="str">
        <f t="shared" si="120"/>
        <v/>
      </c>
      <c r="I902" s="234"/>
      <c r="J902" s="234"/>
      <c r="K902" s="234"/>
      <c r="L902" s="234"/>
      <c r="M902" s="308">
        <f t="shared" si="121"/>
        <v>0</v>
      </c>
      <c r="N902" s="234"/>
      <c r="O902" s="234"/>
      <c r="P902" s="234"/>
      <c r="Q902" s="234"/>
      <c r="R902" s="234"/>
      <c r="S902" s="234"/>
      <c r="T902" s="234"/>
      <c r="U902" s="234"/>
      <c r="V902" s="234"/>
      <c r="W902" s="234"/>
      <c r="X902" s="234"/>
      <c r="Y902" s="234"/>
      <c r="Z902" s="234"/>
      <c r="AA902" s="234"/>
      <c r="AB902" s="234"/>
      <c r="AC902" s="234"/>
      <c r="AD902" s="234"/>
      <c r="AE902" s="234"/>
      <c r="AF902" s="234"/>
      <c r="AG902" s="234"/>
      <c r="AH902" s="234"/>
      <c r="AI902" s="234"/>
      <c r="AJ902" s="234"/>
      <c r="AK902" s="234"/>
      <c r="AL902" s="258" t="str">
        <f t="shared" si="123"/>
        <v>нет</v>
      </c>
      <c r="AM902" s="258" t="str">
        <f t="shared" ref="AM902:AM965" si="125">IF($I902&lt;=9,"нет","да")</f>
        <v>нет</v>
      </c>
      <c r="AN902" s="258">
        <f t="shared" si="122"/>
        <v>0</v>
      </c>
      <c r="AO902" s="258" t="e">
        <f t="shared" si="124"/>
        <v>#VALUE!</v>
      </c>
    </row>
    <row r="903" spans="1:41">
      <c r="A903" s="261" t="e">
        <f t="shared" si="118"/>
        <v>#VALUE!</v>
      </c>
      <c r="B903" s="241">
        <v>900</v>
      </c>
      <c r="C903" s="242"/>
      <c r="D903" s="257" t="str">
        <f t="shared" si="119"/>
        <v/>
      </c>
      <c r="E903" s="234"/>
      <c r="F903" s="234"/>
      <c r="G903" s="242"/>
      <c r="H903" s="257" t="str">
        <f t="shared" si="120"/>
        <v/>
      </c>
      <c r="I903" s="234"/>
      <c r="J903" s="234"/>
      <c r="K903" s="234"/>
      <c r="L903" s="234"/>
      <c r="M903" s="308">
        <f t="shared" si="121"/>
        <v>0</v>
      </c>
      <c r="N903" s="234"/>
      <c r="O903" s="234"/>
      <c r="P903" s="234"/>
      <c r="Q903" s="234"/>
      <c r="R903" s="234"/>
      <c r="S903" s="234"/>
      <c r="T903" s="234"/>
      <c r="U903" s="234"/>
      <c r="V903" s="234"/>
      <c r="W903" s="234"/>
      <c r="X903" s="234"/>
      <c r="Y903" s="234"/>
      <c r="Z903" s="234"/>
      <c r="AA903" s="234"/>
      <c r="AB903" s="234"/>
      <c r="AC903" s="234"/>
      <c r="AD903" s="234"/>
      <c r="AE903" s="234"/>
      <c r="AF903" s="234"/>
      <c r="AG903" s="234"/>
      <c r="AH903" s="234"/>
      <c r="AI903" s="234"/>
      <c r="AJ903" s="234"/>
      <c r="AK903" s="234"/>
      <c r="AL903" s="258" t="str">
        <f t="shared" si="123"/>
        <v>нет</v>
      </c>
      <c r="AM903" s="258" t="str">
        <f t="shared" si="125"/>
        <v>нет</v>
      </c>
      <c r="AN903" s="258">
        <f t="shared" si="122"/>
        <v>0</v>
      </c>
      <c r="AO903" s="258" t="e">
        <f t="shared" si="124"/>
        <v>#VALUE!</v>
      </c>
    </row>
    <row r="904" spans="1:41">
      <c r="A904" s="261" t="e">
        <f t="shared" ref="A904:A967" si="126">IF($AO904=$C904, "Код_ОО+МСУ_верно", "Требуется проверка кода ОО или МСУ, кроме 101, 102,103")</f>
        <v>#VALUE!</v>
      </c>
      <c r="B904" s="241">
        <v>901</v>
      </c>
      <c r="C904" s="242"/>
      <c r="D904" s="257" t="str">
        <f t="shared" si="119"/>
        <v/>
      </c>
      <c r="E904" s="234"/>
      <c r="F904" s="234"/>
      <c r="G904" s="242"/>
      <c r="H904" s="257" t="str">
        <f t="shared" si="120"/>
        <v/>
      </c>
      <c r="I904" s="234"/>
      <c r="J904" s="234"/>
      <c r="K904" s="234"/>
      <c r="L904" s="234"/>
      <c r="M904" s="308">
        <f t="shared" si="121"/>
        <v>0</v>
      </c>
      <c r="N904" s="234"/>
      <c r="O904" s="234"/>
      <c r="P904" s="234"/>
      <c r="Q904" s="234"/>
      <c r="R904" s="234"/>
      <c r="S904" s="234"/>
      <c r="T904" s="234"/>
      <c r="U904" s="234"/>
      <c r="V904" s="234"/>
      <c r="W904" s="234"/>
      <c r="X904" s="234"/>
      <c r="Y904" s="234"/>
      <c r="Z904" s="234"/>
      <c r="AA904" s="234"/>
      <c r="AB904" s="234"/>
      <c r="AC904" s="234"/>
      <c r="AD904" s="234"/>
      <c r="AE904" s="234"/>
      <c r="AF904" s="234"/>
      <c r="AG904" s="234"/>
      <c r="AH904" s="234"/>
      <c r="AI904" s="234"/>
      <c r="AJ904" s="234"/>
      <c r="AK904" s="234"/>
      <c r="AL904" s="258" t="str">
        <f t="shared" si="123"/>
        <v>нет</v>
      </c>
      <c r="AM904" s="258" t="str">
        <f t="shared" si="125"/>
        <v>нет</v>
      </c>
      <c r="AN904" s="258">
        <f t="shared" si="122"/>
        <v>0</v>
      </c>
      <c r="AO904" s="258" t="e">
        <f t="shared" si="124"/>
        <v>#VALUE!</v>
      </c>
    </row>
    <row r="905" spans="1:41">
      <c r="A905" s="261" t="e">
        <f t="shared" si="126"/>
        <v>#VALUE!</v>
      </c>
      <c r="B905" s="241">
        <v>902</v>
      </c>
      <c r="C905" s="242"/>
      <c r="D905" s="257" t="str">
        <f t="shared" si="119"/>
        <v/>
      </c>
      <c r="E905" s="234"/>
      <c r="F905" s="234"/>
      <c r="G905" s="242"/>
      <c r="H905" s="257" t="str">
        <f t="shared" si="120"/>
        <v/>
      </c>
      <c r="I905" s="234"/>
      <c r="J905" s="234"/>
      <c r="K905" s="234"/>
      <c r="L905" s="234"/>
      <c r="M905" s="308">
        <f t="shared" si="121"/>
        <v>0</v>
      </c>
      <c r="N905" s="234"/>
      <c r="O905" s="234"/>
      <c r="P905" s="234"/>
      <c r="Q905" s="234"/>
      <c r="R905" s="234"/>
      <c r="S905" s="234"/>
      <c r="T905" s="234"/>
      <c r="U905" s="234"/>
      <c r="V905" s="234"/>
      <c r="W905" s="234"/>
      <c r="X905" s="234"/>
      <c r="Y905" s="234"/>
      <c r="Z905" s="234"/>
      <c r="AA905" s="234"/>
      <c r="AB905" s="234"/>
      <c r="AC905" s="234"/>
      <c r="AD905" s="234"/>
      <c r="AE905" s="234"/>
      <c r="AF905" s="234"/>
      <c r="AG905" s="234"/>
      <c r="AH905" s="234"/>
      <c r="AI905" s="234"/>
      <c r="AJ905" s="234"/>
      <c r="AK905" s="234"/>
      <c r="AL905" s="258" t="str">
        <f t="shared" si="123"/>
        <v>нет</v>
      </c>
      <c r="AM905" s="258" t="str">
        <f t="shared" si="125"/>
        <v>нет</v>
      </c>
      <c r="AN905" s="258">
        <f t="shared" si="122"/>
        <v>0</v>
      </c>
      <c r="AO905" s="258" t="e">
        <f t="shared" si="124"/>
        <v>#VALUE!</v>
      </c>
    </row>
    <row r="906" spans="1:41">
      <c r="A906" s="261" t="e">
        <f t="shared" si="126"/>
        <v>#VALUE!</v>
      </c>
      <c r="B906" s="241">
        <v>903</v>
      </c>
      <c r="C906" s="242"/>
      <c r="D906" s="257" t="str">
        <f t="shared" si="119"/>
        <v/>
      </c>
      <c r="E906" s="234"/>
      <c r="F906" s="234"/>
      <c r="G906" s="242"/>
      <c r="H906" s="257" t="str">
        <f t="shared" si="120"/>
        <v/>
      </c>
      <c r="I906" s="234"/>
      <c r="J906" s="234"/>
      <c r="K906" s="234"/>
      <c r="L906" s="234"/>
      <c r="M906" s="308">
        <f t="shared" si="121"/>
        <v>0</v>
      </c>
      <c r="N906" s="234"/>
      <c r="O906" s="234"/>
      <c r="P906" s="234"/>
      <c r="Q906" s="234"/>
      <c r="R906" s="234"/>
      <c r="S906" s="234"/>
      <c r="T906" s="234"/>
      <c r="U906" s="234"/>
      <c r="V906" s="234"/>
      <c r="W906" s="234"/>
      <c r="X906" s="234"/>
      <c r="Y906" s="234"/>
      <c r="Z906" s="234"/>
      <c r="AA906" s="234"/>
      <c r="AB906" s="234"/>
      <c r="AC906" s="234"/>
      <c r="AD906" s="234"/>
      <c r="AE906" s="234"/>
      <c r="AF906" s="234"/>
      <c r="AG906" s="234"/>
      <c r="AH906" s="234"/>
      <c r="AI906" s="234"/>
      <c r="AJ906" s="234"/>
      <c r="AK906" s="234"/>
      <c r="AL906" s="258" t="str">
        <f t="shared" si="123"/>
        <v>нет</v>
      </c>
      <c r="AM906" s="258" t="str">
        <f t="shared" si="125"/>
        <v>нет</v>
      </c>
      <c r="AN906" s="258">
        <f t="shared" si="122"/>
        <v>0</v>
      </c>
      <c r="AO906" s="258" t="e">
        <f t="shared" si="124"/>
        <v>#VALUE!</v>
      </c>
    </row>
    <row r="907" spans="1:41">
      <c r="A907" s="261" t="e">
        <f t="shared" si="126"/>
        <v>#VALUE!</v>
      </c>
      <c r="B907" s="241">
        <v>904</v>
      </c>
      <c r="C907" s="242"/>
      <c r="D907" s="257" t="str">
        <f t="shared" si="119"/>
        <v/>
      </c>
      <c r="E907" s="234"/>
      <c r="F907" s="234"/>
      <c r="G907" s="242"/>
      <c r="H907" s="257" t="str">
        <f t="shared" si="120"/>
        <v/>
      </c>
      <c r="I907" s="234"/>
      <c r="J907" s="234"/>
      <c r="K907" s="234"/>
      <c r="L907" s="234"/>
      <c r="M907" s="308">
        <f t="shared" si="121"/>
        <v>0</v>
      </c>
      <c r="N907" s="234"/>
      <c r="O907" s="234"/>
      <c r="P907" s="234"/>
      <c r="Q907" s="234"/>
      <c r="R907" s="234"/>
      <c r="S907" s="234"/>
      <c r="T907" s="234"/>
      <c r="U907" s="234"/>
      <c r="V907" s="234"/>
      <c r="W907" s="234"/>
      <c r="X907" s="234"/>
      <c r="Y907" s="234"/>
      <c r="Z907" s="234"/>
      <c r="AA907" s="234"/>
      <c r="AB907" s="234"/>
      <c r="AC907" s="234"/>
      <c r="AD907" s="234"/>
      <c r="AE907" s="234"/>
      <c r="AF907" s="234"/>
      <c r="AG907" s="234"/>
      <c r="AH907" s="234"/>
      <c r="AI907" s="234"/>
      <c r="AJ907" s="234"/>
      <c r="AK907" s="234"/>
      <c r="AL907" s="258" t="str">
        <f t="shared" si="123"/>
        <v>нет</v>
      </c>
      <c r="AM907" s="258" t="str">
        <f t="shared" si="125"/>
        <v>нет</v>
      </c>
      <c r="AN907" s="258">
        <f t="shared" si="122"/>
        <v>0</v>
      </c>
      <c r="AO907" s="258" t="e">
        <f t="shared" si="124"/>
        <v>#VALUE!</v>
      </c>
    </row>
    <row r="908" spans="1:41">
      <c r="A908" s="261" t="e">
        <f t="shared" si="126"/>
        <v>#VALUE!</v>
      </c>
      <c r="B908" s="241">
        <v>905</v>
      </c>
      <c r="C908" s="242"/>
      <c r="D908" s="257" t="str">
        <f t="shared" si="119"/>
        <v/>
      </c>
      <c r="E908" s="234"/>
      <c r="F908" s="234"/>
      <c r="G908" s="242"/>
      <c r="H908" s="257" t="str">
        <f t="shared" si="120"/>
        <v/>
      </c>
      <c r="I908" s="234"/>
      <c r="J908" s="234"/>
      <c r="K908" s="234"/>
      <c r="L908" s="234"/>
      <c r="M908" s="308">
        <f t="shared" si="121"/>
        <v>0</v>
      </c>
      <c r="N908" s="234"/>
      <c r="O908" s="234"/>
      <c r="P908" s="234"/>
      <c r="Q908" s="234"/>
      <c r="R908" s="234"/>
      <c r="S908" s="234"/>
      <c r="T908" s="234"/>
      <c r="U908" s="234"/>
      <c r="V908" s="234"/>
      <c r="W908" s="234"/>
      <c r="X908" s="234"/>
      <c r="Y908" s="234"/>
      <c r="Z908" s="234"/>
      <c r="AA908" s="234"/>
      <c r="AB908" s="234"/>
      <c r="AC908" s="234"/>
      <c r="AD908" s="234"/>
      <c r="AE908" s="234"/>
      <c r="AF908" s="234"/>
      <c r="AG908" s="234"/>
      <c r="AH908" s="234"/>
      <c r="AI908" s="234"/>
      <c r="AJ908" s="234"/>
      <c r="AK908" s="234"/>
      <c r="AL908" s="258" t="str">
        <f t="shared" si="123"/>
        <v>нет</v>
      </c>
      <c r="AM908" s="258" t="str">
        <f t="shared" si="125"/>
        <v>нет</v>
      </c>
      <c r="AN908" s="258">
        <f t="shared" si="122"/>
        <v>0</v>
      </c>
      <c r="AO908" s="258" t="e">
        <f t="shared" si="124"/>
        <v>#VALUE!</v>
      </c>
    </row>
    <row r="909" spans="1:41">
      <c r="A909" s="261" t="e">
        <f t="shared" si="126"/>
        <v>#VALUE!</v>
      </c>
      <c r="B909" s="241">
        <v>906</v>
      </c>
      <c r="C909" s="242"/>
      <c r="D909" s="257" t="str">
        <f t="shared" si="119"/>
        <v/>
      </c>
      <c r="E909" s="234"/>
      <c r="F909" s="234"/>
      <c r="G909" s="242"/>
      <c r="H909" s="257" t="str">
        <f t="shared" si="120"/>
        <v/>
      </c>
      <c r="I909" s="234"/>
      <c r="J909" s="234"/>
      <c r="K909" s="234"/>
      <c r="L909" s="234"/>
      <c r="M909" s="308">
        <f t="shared" si="121"/>
        <v>0</v>
      </c>
      <c r="N909" s="234"/>
      <c r="O909" s="234"/>
      <c r="P909" s="234"/>
      <c r="Q909" s="234"/>
      <c r="R909" s="234"/>
      <c r="S909" s="234"/>
      <c r="T909" s="234"/>
      <c r="U909" s="234"/>
      <c r="V909" s="234"/>
      <c r="W909" s="234"/>
      <c r="X909" s="234"/>
      <c r="Y909" s="234"/>
      <c r="Z909" s="234"/>
      <c r="AA909" s="234"/>
      <c r="AB909" s="234"/>
      <c r="AC909" s="234"/>
      <c r="AD909" s="234"/>
      <c r="AE909" s="234"/>
      <c r="AF909" s="234"/>
      <c r="AG909" s="234"/>
      <c r="AH909" s="234"/>
      <c r="AI909" s="234"/>
      <c r="AJ909" s="234"/>
      <c r="AK909" s="234"/>
      <c r="AL909" s="258" t="str">
        <f t="shared" si="123"/>
        <v>нет</v>
      </c>
      <c r="AM909" s="258" t="str">
        <f t="shared" si="125"/>
        <v>нет</v>
      </c>
      <c r="AN909" s="258">
        <f t="shared" si="122"/>
        <v>0</v>
      </c>
      <c r="AO909" s="258" t="e">
        <f t="shared" si="124"/>
        <v>#VALUE!</v>
      </c>
    </row>
    <row r="910" spans="1:41">
      <c r="A910" s="261" t="e">
        <f t="shared" si="126"/>
        <v>#VALUE!</v>
      </c>
      <c r="B910" s="241">
        <v>907</v>
      </c>
      <c r="C910" s="242"/>
      <c r="D910" s="257" t="str">
        <f t="shared" si="119"/>
        <v/>
      </c>
      <c r="E910" s="234"/>
      <c r="F910" s="234"/>
      <c r="G910" s="242"/>
      <c r="H910" s="257" t="str">
        <f t="shared" si="120"/>
        <v/>
      </c>
      <c r="I910" s="234"/>
      <c r="J910" s="234"/>
      <c r="K910" s="234"/>
      <c r="L910" s="234"/>
      <c r="M910" s="308">
        <f t="shared" si="121"/>
        <v>0</v>
      </c>
      <c r="N910" s="234"/>
      <c r="O910" s="234"/>
      <c r="P910" s="234"/>
      <c r="Q910" s="234"/>
      <c r="R910" s="234"/>
      <c r="S910" s="234"/>
      <c r="T910" s="234"/>
      <c r="U910" s="234"/>
      <c r="V910" s="234"/>
      <c r="W910" s="234"/>
      <c r="X910" s="234"/>
      <c r="Y910" s="234"/>
      <c r="Z910" s="234"/>
      <c r="AA910" s="234"/>
      <c r="AB910" s="234"/>
      <c r="AC910" s="234"/>
      <c r="AD910" s="234"/>
      <c r="AE910" s="234"/>
      <c r="AF910" s="234"/>
      <c r="AG910" s="234"/>
      <c r="AH910" s="234"/>
      <c r="AI910" s="234"/>
      <c r="AJ910" s="234"/>
      <c r="AK910" s="234"/>
      <c r="AL910" s="258" t="str">
        <f t="shared" si="123"/>
        <v>нет</v>
      </c>
      <c r="AM910" s="258" t="str">
        <f t="shared" si="125"/>
        <v>нет</v>
      </c>
      <c r="AN910" s="258">
        <f t="shared" si="122"/>
        <v>0</v>
      </c>
      <c r="AO910" s="258" t="e">
        <f t="shared" si="124"/>
        <v>#VALUE!</v>
      </c>
    </row>
    <row r="911" spans="1:41">
      <c r="A911" s="261" t="e">
        <f t="shared" si="126"/>
        <v>#VALUE!</v>
      </c>
      <c r="B911" s="241">
        <v>908</v>
      </c>
      <c r="C911" s="242"/>
      <c r="D911" s="257" t="str">
        <f t="shared" si="119"/>
        <v/>
      </c>
      <c r="E911" s="234"/>
      <c r="F911" s="234"/>
      <c r="G911" s="242"/>
      <c r="H911" s="257" t="str">
        <f t="shared" si="120"/>
        <v/>
      </c>
      <c r="I911" s="234"/>
      <c r="J911" s="234"/>
      <c r="K911" s="234"/>
      <c r="L911" s="234"/>
      <c r="M911" s="308">
        <f t="shared" si="121"/>
        <v>0</v>
      </c>
      <c r="N911" s="234"/>
      <c r="O911" s="234"/>
      <c r="P911" s="234"/>
      <c r="Q911" s="234"/>
      <c r="R911" s="234"/>
      <c r="S911" s="234"/>
      <c r="T911" s="234"/>
      <c r="U911" s="234"/>
      <c r="V911" s="234"/>
      <c r="W911" s="234"/>
      <c r="X911" s="234"/>
      <c r="Y911" s="234"/>
      <c r="Z911" s="234"/>
      <c r="AA911" s="234"/>
      <c r="AB911" s="234"/>
      <c r="AC911" s="234"/>
      <c r="AD911" s="234"/>
      <c r="AE911" s="234"/>
      <c r="AF911" s="234"/>
      <c r="AG911" s="234"/>
      <c r="AH911" s="234"/>
      <c r="AI911" s="234"/>
      <c r="AJ911" s="234"/>
      <c r="AK911" s="234"/>
      <c r="AL911" s="258" t="str">
        <f t="shared" si="123"/>
        <v>нет</v>
      </c>
      <c r="AM911" s="258" t="str">
        <f t="shared" si="125"/>
        <v>нет</v>
      </c>
      <c r="AN911" s="258">
        <f t="shared" si="122"/>
        <v>0</v>
      </c>
      <c r="AO911" s="258" t="e">
        <f t="shared" si="124"/>
        <v>#VALUE!</v>
      </c>
    </row>
    <row r="912" spans="1:41">
      <c r="A912" s="261" t="e">
        <f t="shared" si="126"/>
        <v>#VALUE!</v>
      </c>
      <c r="B912" s="241">
        <v>909</v>
      </c>
      <c r="C912" s="242"/>
      <c r="D912" s="257" t="str">
        <f t="shared" si="119"/>
        <v/>
      </c>
      <c r="E912" s="234"/>
      <c r="F912" s="234"/>
      <c r="G912" s="242"/>
      <c r="H912" s="257" t="str">
        <f t="shared" si="120"/>
        <v/>
      </c>
      <c r="I912" s="234"/>
      <c r="J912" s="234"/>
      <c r="K912" s="234"/>
      <c r="L912" s="234"/>
      <c r="M912" s="308">
        <f t="shared" si="121"/>
        <v>0</v>
      </c>
      <c r="N912" s="234"/>
      <c r="O912" s="234"/>
      <c r="P912" s="234"/>
      <c r="Q912" s="234"/>
      <c r="R912" s="234"/>
      <c r="S912" s="234"/>
      <c r="T912" s="234"/>
      <c r="U912" s="234"/>
      <c r="V912" s="234"/>
      <c r="W912" s="234"/>
      <c r="X912" s="234"/>
      <c r="Y912" s="234"/>
      <c r="Z912" s="234"/>
      <c r="AA912" s="234"/>
      <c r="AB912" s="234"/>
      <c r="AC912" s="234"/>
      <c r="AD912" s="234"/>
      <c r="AE912" s="234"/>
      <c r="AF912" s="234"/>
      <c r="AG912" s="234"/>
      <c r="AH912" s="234"/>
      <c r="AI912" s="234"/>
      <c r="AJ912" s="234"/>
      <c r="AK912" s="234"/>
      <c r="AL912" s="258" t="str">
        <f t="shared" si="123"/>
        <v>нет</v>
      </c>
      <c r="AM912" s="258" t="str">
        <f t="shared" si="125"/>
        <v>нет</v>
      </c>
      <c r="AN912" s="258">
        <f t="shared" si="122"/>
        <v>0</v>
      </c>
      <c r="AO912" s="258" t="e">
        <f t="shared" si="124"/>
        <v>#VALUE!</v>
      </c>
    </row>
    <row r="913" spans="1:41">
      <c r="A913" s="261" t="e">
        <f t="shared" si="126"/>
        <v>#VALUE!</v>
      </c>
      <c r="B913" s="241">
        <v>910</v>
      </c>
      <c r="C913" s="242"/>
      <c r="D913" s="257" t="str">
        <f t="shared" si="119"/>
        <v/>
      </c>
      <c r="E913" s="234"/>
      <c r="F913" s="234"/>
      <c r="G913" s="242"/>
      <c r="H913" s="257" t="str">
        <f t="shared" si="120"/>
        <v/>
      </c>
      <c r="I913" s="234"/>
      <c r="J913" s="234"/>
      <c r="K913" s="234"/>
      <c r="L913" s="234"/>
      <c r="M913" s="308">
        <f t="shared" si="121"/>
        <v>0</v>
      </c>
      <c r="N913" s="234"/>
      <c r="O913" s="234"/>
      <c r="P913" s="234"/>
      <c r="Q913" s="234"/>
      <c r="R913" s="234"/>
      <c r="S913" s="234"/>
      <c r="T913" s="234"/>
      <c r="U913" s="234"/>
      <c r="V913" s="234"/>
      <c r="W913" s="234"/>
      <c r="X913" s="234"/>
      <c r="Y913" s="234"/>
      <c r="Z913" s="234"/>
      <c r="AA913" s="234"/>
      <c r="AB913" s="234"/>
      <c r="AC913" s="234"/>
      <c r="AD913" s="234"/>
      <c r="AE913" s="234"/>
      <c r="AF913" s="234"/>
      <c r="AG913" s="234"/>
      <c r="AH913" s="234"/>
      <c r="AI913" s="234"/>
      <c r="AJ913" s="234"/>
      <c r="AK913" s="234"/>
      <c r="AL913" s="258" t="str">
        <f t="shared" si="123"/>
        <v>нет</v>
      </c>
      <c r="AM913" s="258" t="str">
        <f t="shared" si="125"/>
        <v>нет</v>
      </c>
      <c r="AN913" s="258">
        <f t="shared" si="122"/>
        <v>0</v>
      </c>
      <c r="AO913" s="258" t="e">
        <f t="shared" si="124"/>
        <v>#VALUE!</v>
      </c>
    </row>
    <row r="914" spans="1:41">
      <c r="A914" s="261" t="e">
        <f t="shared" si="126"/>
        <v>#VALUE!</v>
      </c>
      <c r="B914" s="241">
        <v>911</v>
      </c>
      <c r="C914" s="242"/>
      <c r="D914" s="257" t="str">
        <f t="shared" si="119"/>
        <v/>
      </c>
      <c r="E914" s="234"/>
      <c r="F914" s="234"/>
      <c r="G914" s="242"/>
      <c r="H914" s="257" t="str">
        <f t="shared" si="120"/>
        <v/>
      </c>
      <c r="I914" s="234"/>
      <c r="J914" s="234"/>
      <c r="K914" s="234"/>
      <c r="L914" s="234"/>
      <c r="M914" s="308">
        <f t="shared" si="121"/>
        <v>0</v>
      </c>
      <c r="N914" s="234"/>
      <c r="O914" s="234"/>
      <c r="P914" s="234"/>
      <c r="Q914" s="234"/>
      <c r="R914" s="234"/>
      <c r="S914" s="234"/>
      <c r="T914" s="234"/>
      <c r="U914" s="234"/>
      <c r="V914" s="234"/>
      <c r="W914" s="234"/>
      <c r="X914" s="234"/>
      <c r="Y914" s="234"/>
      <c r="Z914" s="234"/>
      <c r="AA914" s="234"/>
      <c r="AB914" s="234"/>
      <c r="AC914" s="234"/>
      <c r="AD914" s="234"/>
      <c r="AE914" s="234"/>
      <c r="AF914" s="234"/>
      <c r="AG914" s="234"/>
      <c r="AH914" s="234"/>
      <c r="AI914" s="234"/>
      <c r="AJ914" s="234"/>
      <c r="AK914" s="234"/>
      <c r="AL914" s="258" t="str">
        <f t="shared" si="123"/>
        <v>нет</v>
      </c>
      <c r="AM914" s="258" t="str">
        <f t="shared" si="125"/>
        <v>нет</v>
      </c>
      <c r="AN914" s="258">
        <f t="shared" si="122"/>
        <v>0</v>
      </c>
      <c r="AO914" s="258" t="e">
        <f t="shared" si="124"/>
        <v>#VALUE!</v>
      </c>
    </row>
    <row r="915" spans="1:41">
      <c r="A915" s="261" t="e">
        <f t="shared" si="126"/>
        <v>#VALUE!</v>
      </c>
      <c r="B915" s="241">
        <v>912</v>
      </c>
      <c r="C915" s="242"/>
      <c r="D915" s="257" t="str">
        <f t="shared" si="119"/>
        <v/>
      </c>
      <c r="E915" s="234"/>
      <c r="F915" s="234"/>
      <c r="G915" s="242"/>
      <c r="H915" s="257" t="str">
        <f t="shared" si="120"/>
        <v/>
      </c>
      <c r="I915" s="234"/>
      <c r="J915" s="234"/>
      <c r="K915" s="234"/>
      <c r="L915" s="234"/>
      <c r="M915" s="308">
        <f t="shared" si="121"/>
        <v>0</v>
      </c>
      <c r="N915" s="234"/>
      <c r="O915" s="234"/>
      <c r="P915" s="234"/>
      <c r="Q915" s="234"/>
      <c r="R915" s="234"/>
      <c r="S915" s="234"/>
      <c r="T915" s="234"/>
      <c r="U915" s="234"/>
      <c r="V915" s="234"/>
      <c r="W915" s="234"/>
      <c r="X915" s="234"/>
      <c r="Y915" s="234"/>
      <c r="Z915" s="234"/>
      <c r="AA915" s="234"/>
      <c r="AB915" s="234"/>
      <c r="AC915" s="234"/>
      <c r="AD915" s="234"/>
      <c r="AE915" s="234"/>
      <c r="AF915" s="234"/>
      <c r="AG915" s="234"/>
      <c r="AH915" s="234"/>
      <c r="AI915" s="234"/>
      <c r="AJ915" s="234"/>
      <c r="AK915" s="234"/>
      <c r="AL915" s="258" t="str">
        <f t="shared" si="123"/>
        <v>нет</v>
      </c>
      <c r="AM915" s="258" t="str">
        <f t="shared" si="125"/>
        <v>нет</v>
      </c>
      <c r="AN915" s="258">
        <f t="shared" si="122"/>
        <v>0</v>
      </c>
      <c r="AO915" s="258" t="e">
        <f t="shared" si="124"/>
        <v>#VALUE!</v>
      </c>
    </row>
    <row r="916" spans="1:41">
      <c r="A916" s="261" t="e">
        <f t="shared" si="126"/>
        <v>#VALUE!</v>
      </c>
      <c r="B916" s="241">
        <v>913</v>
      </c>
      <c r="C916" s="242"/>
      <c r="D916" s="257" t="str">
        <f t="shared" si="119"/>
        <v/>
      </c>
      <c r="E916" s="234"/>
      <c r="F916" s="234"/>
      <c r="G916" s="242"/>
      <c r="H916" s="257" t="str">
        <f t="shared" si="120"/>
        <v/>
      </c>
      <c r="I916" s="234"/>
      <c r="J916" s="234"/>
      <c r="K916" s="234"/>
      <c r="L916" s="234"/>
      <c r="M916" s="308">
        <f t="shared" si="121"/>
        <v>0</v>
      </c>
      <c r="N916" s="234"/>
      <c r="O916" s="234"/>
      <c r="P916" s="234"/>
      <c r="Q916" s="234"/>
      <c r="R916" s="234"/>
      <c r="S916" s="234"/>
      <c r="T916" s="234"/>
      <c r="U916" s="234"/>
      <c r="V916" s="234"/>
      <c r="W916" s="234"/>
      <c r="X916" s="234"/>
      <c r="Y916" s="234"/>
      <c r="Z916" s="234"/>
      <c r="AA916" s="234"/>
      <c r="AB916" s="234"/>
      <c r="AC916" s="234"/>
      <c r="AD916" s="234"/>
      <c r="AE916" s="234"/>
      <c r="AF916" s="234"/>
      <c r="AG916" s="234"/>
      <c r="AH916" s="234"/>
      <c r="AI916" s="234"/>
      <c r="AJ916" s="234"/>
      <c r="AK916" s="234"/>
      <c r="AL916" s="258" t="str">
        <f t="shared" si="123"/>
        <v>нет</v>
      </c>
      <c r="AM916" s="258" t="str">
        <f t="shared" si="125"/>
        <v>нет</v>
      </c>
      <c r="AN916" s="258">
        <f t="shared" si="122"/>
        <v>0</v>
      </c>
      <c r="AO916" s="258" t="e">
        <f t="shared" si="124"/>
        <v>#VALUE!</v>
      </c>
    </row>
    <row r="917" spans="1:41">
      <c r="A917" s="261" t="e">
        <f t="shared" si="126"/>
        <v>#VALUE!</v>
      </c>
      <c r="B917" s="241">
        <v>914</v>
      </c>
      <c r="C917" s="242"/>
      <c r="D917" s="257" t="str">
        <f t="shared" si="119"/>
        <v/>
      </c>
      <c r="E917" s="234"/>
      <c r="F917" s="234"/>
      <c r="G917" s="242"/>
      <c r="H917" s="257" t="str">
        <f t="shared" si="120"/>
        <v/>
      </c>
      <c r="I917" s="234"/>
      <c r="J917" s="234"/>
      <c r="K917" s="234"/>
      <c r="L917" s="234"/>
      <c r="M917" s="308">
        <f t="shared" si="121"/>
        <v>0</v>
      </c>
      <c r="N917" s="234"/>
      <c r="O917" s="234"/>
      <c r="P917" s="234"/>
      <c r="Q917" s="234"/>
      <c r="R917" s="234"/>
      <c r="S917" s="234"/>
      <c r="T917" s="234"/>
      <c r="U917" s="234"/>
      <c r="V917" s="234"/>
      <c r="W917" s="234"/>
      <c r="X917" s="234"/>
      <c r="Y917" s="234"/>
      <c r="Z917" s="234"/>
      <c r="AA917" s="234"/>
      <c r="AB917" s="234"/>
      <c r="AC917" s="234"/>
      <c r="AD917" s="234"/>
      <c r="AE917" s="234"/>
      <c r="AF917" s="234"/>
      <c r="AG917" s="234"/>
      <c r="AH917" s="234"/>
      <c r="AI917" s="234"/>
      <c r="AJ917" s="234"/>
      <c r="AK917" s="234"/>
      <c r="AL917" s="258" t="str">
        <f t="shared" si="123"/>
        <v>нет</v>
      </c>
      <c r="AM917" s="258" t="str">
        <f t="shared" si="125"/>
        <v>нет</v>
      </c>
      <c r="AN917" s="258">
        <f t="shared" si="122"/>
        <v>0</v>
      </c>
      <c r="AO917" s="258" t="e">
        <f t="shared" si="124"/>
        <v>#VALUE!</v>
      </c>
    </row>
    <row r="918" spans="1:41">
      <c r="A918" s="261" t="e">
        <f t="shared" si="126"/>
        <v>#VALUE!</v>
      </c>
      <c r="B918" s="241">
        <v>915</v>
      </c>
      <c r="C918" s="242"/>
      <c r="D918" s="257" t="str">
        <f t="shared" si="119"/>
        <v/>
      </c>
      <c r="E918" s="234"/>
      <c r="F918" s="234"/>
      <c r="G918" s="242"/>
      <c r="H918" s="257" t="str">
        <f t="shared" si="120"/>
        <v/>
      </c>
      <c r="I918" s="234"/>
      <c r="J918" s="234"/>
      <c r="K918" s="234"/>
      <c r="L918" s="234"/>
      <c r="M918" s="308">
        <f t="shared" si="121"/>
        <v>0</v>
      </c>
      <c r="N918" s="234"/>
      <c r="O918" s="234"/>
      <c r="P918" s="234"/>
      <c r="Q918" s="234"/>
      <c r="R918" s="234"/>
      <c r="S918" s="234"/>
      <c r="T918" s="234"/>
      <c r="U918" s="234"/>
      <c r="V918" s="234"/>
      <c r="W918" s="234"/>
      <c r="X918" s="234"/>
      <c r="Y918" s="234"/>
      <c r="Z918" s="234"/>
      <c r="AA918" s="234"/>
      <c r="AB918" s="234"/>
      <c r="AC918" s="234"/>
      <c r="AD918" s="234"/>
      <c r="AE918" s="234"/>
      <c r="AF918" s="234"/>
      <c r="AG918" s="234"/>
      <c r="AH918" s="234"/>
      <c r="AI918" s="234"/>
      <c r="AJ918" s="234"/>
      <c r="AK918" s="234"/>
      <c r="AL918" s="258" t="str">
        <f t="shared" si="123"/>
        <v>нет</v>
      </c>
      <c r="AM918" s="258" t="str">
        <f t="shared" si="125"/>
        <v>нет</v>
      </c>
      <c r="AN918" s="258">
        <f t="shared" si="122"/>
        <v>0</v>
      </c>
      <c r="AO918" s="258" t="e">
        <f t="shared" si="124"/>
        <v>#VALUE!</v>
      </c>
    </row>
    <row r="919" spans="1:41">
      <c r="A919" s="261" t="e">
        <f t="shared" si="126"/>
        <v>#VALUE!</v>
      </c>
      <c r="B919" s="241">
        <v>916</v>
      </c>
      <c r="C919" s="242"/>
      <c r="D919" s="257" t="str">
        <f t="shared" si="119"/>
        <v/>
      </c>
      <c r="E919" s="234"/>
      <c r="F919" s="234"/>
      <c r="G919" s="242"/>
      <c r="H919" s="257" t="str">
        <f t="shared" si="120"/>
        <v/>
      </c>
      <c r="I919" s="234"/>
      <c r="J919" s="234"/>
      <c r="K919" s="234"/>
      <c r="L919" s="234"/>
      <c r="M919" s="308">
        <f t="shared" si="121"/>
        <v>0</v>
      </c>
      <c r="N919" s="234"/>
      <c r="O919" s="234"/>
      <c r="P919" s="234"/>
      <c r="Q919" s="234"/>
      <c r="R919" s="234"/>
      <c r="S919" s="234"/>
      <c r="T919" s="234"/>
      <c r="U919" s="234"/>
      <c r="V919" s="234"/>
      <c r="W919" s="234"/>
      <c r="X919" s="234"/>
      <c r="Y919" s="234"/>
      <c r="Z919" s="234"/>
      <c r="AA919" s="234"/>
      <c r="AB919" s="234"/>
      <c r="AC919" s="234"/>
      <c r="AD919" s="234"/>
      <c r="AE919" s="234"/>
      <c r="AF919" s="234"/>
      <c r="AG919" s="234"/>
      <c r="AH919" s="234"/>
      <c r="AI919" s="234"/>
      <c r="AJ919" s="234"/>
      <c r="AK919" s="234"/>
      <c r="AL919" s="258" t="str">
        <f t="shared" si="123"/>
        <v>нет</v>
      </c>
      <c r="AM919" s="258" t="str">
        <f t="shared" si="125"/>
        <v>нет</v>
      </c>
      <c r="AN919" s="258">
        <f t="shared" si="122"/>
        <v>0</v>
      </c>
      <c r="AO919" s="258" t="e">
        <f t="shared" si="124"/>
        <v>#VALUE!</v>
      </c>
    </row>
    <row r="920" spans="1:41">
      <c r="A920" s="261" t="e">
        <f t="shared" si="126"/>
        <v>#VALUE!</v>
      </c>
      <c r="B920" s="241">
        <v>917</v>
      </c>
      <c r="C920" s="242"/>
      <c r="D920" s="257" t="str">
        <f t="shared" si="119"/>
        <v/>
      </c>
      <c r="E920" s="234"/>
      <c r="F920" s="234"/>
      <c r="G920" s="242"/>
      <c r="H920" s="257" t="str">
        <f t="shared" si="120"/>
        <v/>
      </c>
      <c r="I920" s="234"/>
      <c r="J920" s="234"/>
      <c r="K920" s="234"/>
      <c r="L920" s="234"/>
      <c r="M920" s="308">
        <f t="shared" si="121"/>
        <v>0</v>
      </c>
      <c r="N920" s="234"/>
      <c r="O920" s="234"/>
      <c r="P920" s="234"/>
      <c r="Q920" s="234"/>
      <c r="R920" s="234"/>
      <c r="S920" s="234"/>
      <c r="T920" s="234"/>
      <c r="U920" s="234"/>
      <c r="V920" s="234"/>
      <c r="W920" s="234"/>
      <c r="X920" s="234"/>
      <c r="Y920" s="234"/>
      <c r="Z920" s="234"/>
      <c r="AA920" s="234"/>
      <c r="AB920" s="234"/>
      <c r="AC920" s="234"/>
      <c r="AD920" s="234"/>
      <c r="AE920" s="234"/>
      <c r="AF920" s="234"/>
      <c r="AG920" s="234"/>
      <c r="AH920" s="234"/>
      <c r="AI920" s="234"/>
      <c r="AJ920" s="234"/>
      <c r="AK920" s="234"/>
      <c r="AL920" s="258" t="str">
        <f t="shared" si="123"/>
        <v>нет</v>
      </c>
      <c r="AM920" s="258" t="str">
        <f t="shared" si="125"/>
        <v>нет</v>
      </c>
      <c r="AN920" s="258">
        <f t="shared" si="122"/>
        <v>0</v>
      </c>
      <c r="AO920" s="258" t="e">
        <f t="shared" si="124"/>
        <v>#VALUE!</v>
      </c>
    </row>
    <row r="921" spans="1:41">
      <c r="A921" s="261" t="e">
        <f t="shared" si="126"/>
        <v>#VALUE!</v>
      </c>
      <c r="B921" s="241">
        <v>918</v>
      </c>
      <c r="C921" s="242"/>
      <c r="D921" s="257" t="str">
        <f t="shared" si="119"/>
        <v/>
      </c>
      <c r="E921" s="234"/>
      <c r="F921" s="234"/>
      <c r="G921" s="242"/>
      <c r="H921" s="257" t="str">
        <f t="shared" si="120"/>
        <v/>
      </c>
      <c r="I921" s="234"/>
      <c r="J921" s="234"/>
      <c r="K921" s="234"/>
      <c r="L921" s="234"/>
      <c r="M921" s="308">
        <f t="shared" si="121"/>
        <v>0</v>
      </c>
      <c r="N921" s="234"/>
      <c r="O921" s="234"/>
      <c r="P921" s="234"/>
      <c r="Q921" s="234"/>
      <c r="R921" s="234"/>
      <c r="S921" s="234"/>
      <c r="T921" s="234"/>
      <c r="U921" s="234"/>
      <c r="V921" s="234"/>
      <c r="W921" s="234"/>
      <c r="X921" s="234"/>
      <c r="Y921" s="234"/>
      <c r="Z921" s="234"/>
      <c r="AA921" s="234"/>
      <c r="AB921" s="234"/>
      <c r="AC921" s="234"/>
      <c r="AD921" s="234"/>
      <c r="AE921" s="234"/>
      <c r="AF921" s="234"/>
      <c r="AG921" s="234"/>
      <c r="AH921" s="234"/>
      <c r="AI921" s="234"/>
      <c r="AJ921" s="234"/>
      <c r="AK921" s="234"/>
      <c r="AL921" s="258" t="str">
        <f t="shared" si="123"/>
        <v>нет</v>
      </c>
      <c r="AM921" s="258" t="str">
        <f t="shared" si="125"/>
        <v>нет</v>
      </c>
      <c r="AN921" s="258">
        <f t="shared" si="122"/>
        <v>0</v>
      </c>
      <c r="AO921" s="258" t="e">
        <f t="shared" si="124"/>
        <v>#VALUE!</v>
      </c>
    </row>
    <row r="922" spans="1:41">
      <c r="A922" s="261" t="e">
        <f t="shared" si="126"/>
        <v>#VALUE!</v>
      </c>
      <c r="B922" s="241">
        <v>919</v>
      </c>
      <c r="C922" s="242"/>
      <c r="D922" s="257" t="str">
        <f t="shared" si="119"/>
        <v/>
      </c>
      <c r="E922" s="234"/>
      <c r="F922" s="234"/>
      <c r="G922" s="242"/>
      <c r="H922" s="257" t="str">
        <f t="shared" si="120"/>
        <v/>
      </c>
      <c r="I922" s="234"/>
      <c r="J922" s="234"/>
      <c r="K922" s="234"/>
      <c r="L922" s="234"/>
      <c r="M922" s="308">
        <f t="shared" si="121"/>
        <v>0</v>
      </c>
      <c r="N922" s="234"/>
      <c r="O922" s="234"/>
      <c r="P922" s="234"/>
      <c r="Q922" s="234"/>
      <c r="R922" s="234"/>
      <c r="S922" s="234"/>
      <c r="T922" s="234"/>
      <c r="U922" s="234"/>
      <c r="V922" s="234"/>
      <c r="W922" s="234"/>
      <c r="X922" s="234"/>
      <c r="Y922" s="234"/>
      <c r="Z922" s="234"/>
      <c r="AA922" s="234"/>
      <c r="AB922" s="234"/>
      <c r="AC922" s="234"/>
      <c r="AD922" s="234"/>
      <c r="AE922" s="234"/>
      <c r="AF922" s="234"/>
      <c r="AG922" s="234"/>
      <c r="AH922" s="234"/>
      <c r="AI922" s="234"/>
      <c r="AJ922" s="234"/>
      <c r="AK922" s="234"/>
      <c r="AL922" s="258" t="str">
        <f t="shared" si="123"/>
        <v>нет</v>
      </c>
      <c r="AM922" s="258" t="str">
        <f t="shared" si="125"/>
        <v>нет</v>
      </c>
      <c r="AN922" s="258">
        <f t="shared" si="122"/>
        <v>0</v>
      </c>
      <c r="AO922" s="258" t="e">
        <f t="shared" si="124"/>
        <v>#VALUE!</v>
      </c>
    </row>
    <row r="923" spans="1:41">
      <c r="A923" s="261" t="e">
        <f t="shared" si="126"/>
        <v>#VALUE!</v>
      </c>
      <c r="B923" s="241">
        <v>920</v>
      </c>
      <c r="C923" s="242"/>
      <c r="D923" s="257" t="str">
        <f t="shared" si="119"/>
        <v/>
      </c>
      <c r="E923" s="234"/>
      <c r="F923" s="234"/>
      <c r="G923" s="242"/>
      <c r="H923" s="257" t="str">
        <f t="shared" si="120"/>
        <v/>
      </c>
      <c r="I923" s="234"/>
      <c r="J923" s="234"/>
      <c r="K923" s="234"/>
      <c r="L923" s="234"/>
      <c r="M923" s="308">
        <f t="shared" si="121"/>
        <v>0</v>
      </c>
      <c r="N923" s="234"/>
      <c r="O923" s="234"/>
      <c r="P923" s="234"/>
      <c r="Q923" s="234"/>
      <c r="R923" s="234"/>
      <c r="S923" s="234"/>
      <c r="T923" s="234"/>
      <c r="U923" s="234"/>
      <c r="V923" s="234"/>
      <c r="W923" s="234"/>
      <c r="X923" s="234"/>
      <c r="Y923" s="234"/>
      <c r="Z923" s="234"/>
      <c r="AA923" s="234"/>
      <c r="AB923" s="234"/>
      <c r="AC923" s="234"/>
      <c r="AD923" s="234"/>
      <c r="AE923" s="234"/>
      <c r="AF923" s="234"/>
      <c r="AG923" s="234"/>
      <c r="AH923" s="234"/>
      <c r="AI923" s="234"/>
      <c r="AJ923" s="234"/>
      <c r="AK923" s="234"/>
      <c r="AL923" s="258" t="str">
        <f t="shared" si="123"/>
        <v>нет</v>
      </c>
      <c r="AM923" s="258" t="str">
        <f t="shared" si="125"/>
        <v>нет</v>
      </c>
      <c r="AN923" s="258">
        <f t="shared" si="122"/>
        <v>0</v>
      </c>
      <c r="AO923" s="258" t="e">
        <f t="shared" si="124"/>
        <v>#VALUE!</v>
      </c>
    </row>
    <row r="924" spans="1:41">
      <c r="A924" s="261" t="e">
        <f t="shared" si="126"/>
        <v>#VALUE!</v>
      </c>
      <c r="B924" s="241">
        <v>921</v>
      </c>
      <c r="C924" s="242"/>
      <c r="D924" s="257" t="str">
        <f t="shared" si="119"/>
        <v/>
      </c>
      <c r="E924" s="234"/>
      <c r="F924" s="234"/>
      <c r="G924" s="242"/>
      <c r="H924" s="257" t="str">
        <f t="shared" si="120"/>
        <v/>
      </c>
      <c r="I924" s="234"/>
      <c r="J924" s="234"/>
      <c r="K924" s="234"/>
      <c r="L924" s="234"/>
      <c r="M924" s="308">
        <f t="shared" si="121"/>
        <v>0</v>
      </c>
      <c r="N924" s="234"/>
      <c r="O924" s="234"/>
      <c r="P924" s="234"/>
      <c r="Q924" s="234"/>
      <c r="R924" s="234"/>
      <c r="S924" s="234"/>
      <c r="T924" s="234"/>
      <c r="U924" s="234"/>
      <c r="V924" s="234"/>
      <c r="W924" s="234"/>
      <c r="X924" s="234"/>
      <c r="Y924" s="234"/>
      <c r="Z924" s="234"/>
      <c r="AA924" s="234"/>
      <c r="AB924" s="234"/>
      <c r="AC924" s="234"/>
      <c r="AD924" s="234"/>
      <c r="AE924" s="234"/>
      <c r="AF924" s="234"/>
      <c r="AG924" s="234"/>
      <c r="AH924" s="234"/>
      <c r="AI924" s="234"/>
      <c r="AJ924" s="234"/>
      <c r="AK924" s="234"/>
      <c r="AL924" s="258" t="str">
        <f t="shared" si="123"/>
        <v>нет</v>
      </c>
      <c r="AM924" s="258" t="str">
        <f t="shared" si="125"/>
        <v>нет</v>
      </c>
      <c r="AN924" s="258">
        <f t="shared" si="122"/>
        <v>0</v>
      </c>
      <c r="AO924" s="258" t="e">
        <f t="shared" si="124"/>
        <v>#VALUE!</v>
      </c>
    </row>
    <row r="925" spans="1:41">
      <c r="A925" s="261" t="e">
        <f t="shared" si="126"/>
        <v>#VALUE!</v>
      </c>
      <c r="B925" s="241">
        <v>922</v>
      </c>
      <c r="C925" s="242"/>
      <c r="D925" s="257" t="str">
        <f t="shared" si="119"/>
        <v/>
      </c>
      <c r="E925" s="234"/>
      <c r="F925" s="234"/>
      <c r="G925" s="242"/>
      <c r="H925" s="257" t="str">
        <f t="shared" si="120"/>
        <v/>
      </c>
      <c r="I925" s="234"/>
      <c r="J925" s="234"/>
      <c r="K925" s="234"/>
      <c r="L925" s="234"/>
      <c r="M925" s="308">
        <f t="shared" si="121"/>
        <v>0</v>
      </c>
      <c r="N925" s="234"/>
      <c r="O925" s="234"/>
      <c r="P925" s="234"/>
      <c r="Q925" s="234"/>
      <c r="R925" s="234"/>
      <c r="S925" s="234"/>
      <c r="T925" s="234"/>
      <c r="U925" s="234"/>
      <c r="V925" s="234"/>
      <c r="W925" s="234"/>
      <c r="X925" s="234"/>
      <c r="Y925" s="234"/>
      <c r="Z925" s="234"/>
      <c r="AA925" s="234"/>
      <c r="AB925" s="234"/>
      <c r="AC925" s="234"/>
      <c r="AD925" s="234"/>
      <c r="AE925" s="234"/>
      <c r="AF925" s="234"/>
      <c r="AG925" s="234"/>
      <c r="AH925" s="234"/>
      <c r="AI925" s="234"/>
      <c r="AJ925" s="234"/>
      <c r="AK925" s="234"/>
      <c r="AL925" s="258" t="str">
        <f t="shared" si="123"/>
        <v>нет</v>
      </c>
      <c r="AM925" s="258" t="str">
        <f t="shared" si="125"/>
        <v>нет</v>
      </c>
      <c r="AN925" s="258">
        <f t="shared" si="122"/>
        <v>0</v>
      </c>
      <c r="AO925" s="258" t="e">
        <f t="shared" si="124"/>
        <v>#VALUE!</v>
      </c>
    </row>
    <row r="926" spans="1:41">
      <c r="A926" s="261" t="e">
        <f t="shared" si="126"/>
        <v>#VALUE!</v>
      </c>
      <c r="B926" s="241">
        <v>923</v>
      </c>
      <c r="C926" s="242"/>
      <c r="D926" s="257" t="str">
        <f t="shared" si="119"/>
        <v/>
      </c>
      <c r="E926" s="234"/>
      <c r="F926" s="234"/>
      <c r="G926" s="242"/>
      <c r="H926" s="257" t="str">
        <f t="shared" si="120"/>
        <v/>
      </c>
      <c r="I926" s="234"/>
      <c r="J926" s="234"/>
      <c r="K926" s="234"/>
      <c r="L926" s="234"/>
      <c r="M926" s="308">
        <f t="shared" si="121"/>
        <v>0</v>
      </c>
      <c r="N926" s="234"/>
      <c r="O926" s="234"/>
      <c r="P926" s="234"/>
      <c r="Q926" s="234"/>
      <c r="R926" s="234"/>
      <c r="S926" s="234"/>
      <c r="T926" s="234"/>
      <c r="U926" s="234"/>
      <c r="V926" s="234"/>
      <c r="W926" s="234"/>
      <c r="X926" s="234"/>
      <c r="Y926" s="234"/>
      <c r="Z926" s="234"/>
      <c r="AA926" s="234"/>
      <c r="AB926" s="234"/>
      <c r="AC926" s="234"/>
      <c r="AD926" s="234"/>
      <c r="AE926" s="234"/>
      <c r="AF926" s="234"/>
      <c r="AG926" s="234"/>
      <c r="AH926" s="234"/>
      <c r="AI926" s="234"/>
      <c r="AJ926" s="234"/>
      <c r="AK926" s="234"/>
      <c r="AL926" s="258" t="str">
        <f t="shared" si="123"/>
        <v>нет</v>
      </c>
      <c r="AM926" s="258" t="str">
        <f t="shared" si="125"/>
        <v>нет</v>
      </c>
      <c r="AN926" s="258">
        <f t="shared" si="122"/>
        <v>0</v>
      </c>
      <c r="AO926" s="258" t="e">
        <f t="shared" si="124"/>
        <v>#VALUE!</v>
      </c>
    </row>
    <row r="927" spans="1:41">
      <c r="A927" s="261" t="e">
        <f t="shared" si="126"/>
        <v>#VALUE!</v>
      </c>
      <c r="B927" s="241">
        <v>924</v>
      </c>
      <c r="C927" s="242"/>
      <c r="D927" s="257" t="str">
        <f t="shared" si="119"/>
        <v/>
      </c>
      <c r="E927" s="234"/>
      <c r="F927" s="234"/>
      <c r="G927" s="242"/>
      <c r="H927" s="257" t="str">
        <f t="shared" si="120"/>
        <v/>
      </c>
      <c r="I927" s="234"/>
      <c r="J927" s="234"/>
      <c r="K927" s="234"/>
      <c r="L927" s="234"/>
      <c r="M927" s="308">
        <f t="shared" si="121"/>
        <v>0</v>
      </c>
      <c r="N927" s="234"/>
      <c r="O927" s="234"/>
      <c r="P927" s="234"/>
      <c r="Q927" s="234"/>
      <c r="R927" s="234"/>
      <c r="S927" s="234"/>
      <c r="T927" s="234"/>
      <c r="U927" s="234"/>
      <c r="V927" s="234"/>
      <c r="W927" s="234"/>
      <c r="X927" s="234"/>
      <c r="Y927" s="234"/>
      <c r="Z927" s="234"/>
      <c r="AA927" s="234"/>
      <c r="AB927" s="234"/>
      <c r="AC927" s="234"/>
      <c r="AD927" s="234"/>
      <c r="AE927" s="234"/>
      <c r="AF927" s="234"/>
      <c r="AG927" s="234"/>
      <c r="AH927" s="234"/>
      <c r="AI927" s="234"/>
      <c r="AJ927" s="234"/>
      <c r="AK927" s="234"/>
      <c r="AL927" s="258" t="str">
        <f t="shared" si="123"/>
        <v>нет</v>
      </c>
      <c r="AM927" s="258" t="str">
        <f t="shared" si="125"/>
        <v>нет</v>
      </c>
      <c r="AN927" s="258">
        <f t="shared" si="122"/>
        <v>0</v>
      </c>
      <c r="AO927" s="258" t="e">
        <f t="shared" si="124"/>
        <v>#VALUE!</v>
      </c>
    </row>
    <row r="928" spans="1:41">
      <c r="A928" s="261" t="e">
        <f t="shared" si="126"/>
        <v>#VALUE!</v>
      </c>
      <c r="B928" s="241">
        <v>925</v>
      </c>
      <c r="C928" s="242"/>
      <c r="D928" s="257" t="str">
        <f t="shared" si="119"/>
        <v/>
      </c>
      <c r="E928" s="234"/>
      <c r="F928" s="234"/>
      <c r="G928" s="242"/>
      <c r="H928" s="257" t="str">
        <f t="shared" si="120"/>
        <v/>
      </c>
      <c r="I928" s="234"/>
      <c r="J928" s="234"/>
      <c r="K928" s="234"/>
      <c r="L928" s="234"/>
      <c r="M928" s="308">
        <f t="shared" si="121"/>
        <v>0</v>
      </c>
      <c r="N928" s="234"/>
      <c r="O928" s="234"/>
      <c r="P928" s="234"/>
      <c r="Q928" s="234"/>
      <c r="R928" s="234"/>
      <c r="S928" s="234"/>
      <c r="T928" s="234"/>
      <c r="U928" s="234"/>
      <c r="V928" s="234"/>
      <c r="W928" s="234"/>
      <c r="X928" s="234"/>
      <c r="Y928" s="234"/>
      <c r="Z928" s="234"/>
      <c r="AA928" s="234"/>
      <c r="AB928" s="234"/>
      <c r="AC928" s="234"/>
      <c r="AD928" s="234"/>
      <c r="AE928" s="234"/>
      <c r="AF928" s="234"/>
      <c r="AG928" s="234"/>
      <c r="AH928" s="234"/>
      <c r="AI928" s="234"/>
      <c r="AJ928" s="234"/>
      <c r="AK928" s="234"/>
      <c r="AL928" s="258" t="str">
        <f t="shared" si="123"/>
        <v>нет</v>
      </c>
      <c r="AM928" s="258" t="str">
        <f t="shared" si="125"/>
        <v>нет</v>
      </c>
      <c r="AN928" s="258">
        <f t="shared" si="122"/>
        <v>0</v>
      </c>
      <c r="AO928" s="258" t="e">
        <f t="shared" si="124"/>
        <v>#VALUE!</v>
      </c>
    </row>
    <row r="929" spans="1:41">
      <c r="A929" s="261" t="e">
        <f t="shared" si="126"/>
        <v>#VALUE!</v>
      </c>
      <c r="B929" s="241">
        <v>926</v>
      </c>
      <c r="C929" s="242"/>
      <c r="D929" s="257" t="str">
        <f t="shared" si="119"/>
        <v/>
      </c>
      <c r="E929" s="234"/>
      <c r="F929" s="234"/>
      <c r="G929" s="242"/>
      <c r="H929" s="257" t="str">
        <f t="shared" si="120"/>
        <v/>
      </c>
      <c r="I929" s="234"/>
      <c r="J929" s="234"/>
      <c r="K929" s="234"/>
      <c r="L929" s="234"/>
      <c r="M929" s="308">
        <f t="shared" si="121"/>
        <v>0</v>
      </c>
      <c r="N929" s="234"/>
      <c r="O929" s="234"/>
      <c r="P929" s="234"/>
      <c r="Q929" s="234"/>
      <c r="R929" s="234"/>
      <c r="S929" s="234"/>
      <c r="T929" s="234"/>
      <c r="U929" s="234"/>
      <c r="V929" s="234"/>
      <c r="W929" s="234"/>
      <c r="X929" s="234"/>
      <c r="Y929" s="234"/>
      <c r="Z929" s="234"/>
      <c r="AA929" s="234"/>
      <c r="AB929" s="234"/>
      <c r="AC929" s="234"/>
      <c r="AD929" s="234"/>
      <c r="AE929" s="234"/>
      <c r="AF929" s="234"/>
      <c r="AG929" s="234"/>
      <c r="AH929" s="234"/>
      <c r="AI929" s="234"/>
      <c r="AJ929" s="234"/>
      <c r="AK929" s="234"/>
      <c r="AL929" s="258" t="str">
        <f t="shared" si="123"/>
        <v>нет</v>
      </c>
      <c r="AM929" s="258" t="str">
        <f t="shared" si="125"/>
        <v>нет</v>
      </c>
      <c r="AN929" s="258">
        <f t="shared" si="122"/>
        <v>0</v>
      </c>
      <c r="AO929" s="258" t="e">
        <f t="shared" si="124"/>
        <v>#VALUE!</v>
      </c>
    </row>
    <row r="930" spans="1:41">
      <c r="A930" s="261" t="e">
        <f t="shared" si="126"/>
        <v>#VALUE!</v>
      </c>
      <c r="B930" s="241">
        <v>927</v>
      </c>
      <c r="C930" s="242"/>
      <c r="D930" s="257" t="str">
        <f t="shared" si="119"/>
        <v/>
      </c>
      <c r="E930" s="234"/>
      <c r="F930" s="234"/>
      <c r="G930" s="242"/>
      <c r="H930" s="257" t="str">
        <f t="shared" si="120"/>
        <v/>
      </c>
      <c r="I930" s="234"/>
      <c r="J930" s="234"/>
      <c r="K930" s="234"/>
      <c r="L930" s="234"/>
      <c r="M930" s="308">
        <f t="shared" si="121"/>
        <v>0</v>
      </c>
      <c r="N930" s="234"/>
      <c r="O930" s="234"/>
      <c r="P930" s="234"/>
      <c r="Q930" s="234"/>
      <c r="R930" s="234"/>
      <c r="S930" s="234"/>
      <c r="T930" s="234"/>
      <c r="U930" s="234"/>
      <c r="V930" s="234"/>
      <c r="W930" s="234"/>
      <c r="X930" s="234"/>
      <c r="Y930" s="234"/>
      <c r="Z930" s="234"/>
      <c r="AA930" s="234"/>
      <c r="AB930" s="234"/>
      <c r="AC930" s="234"/>
      <c r="AD930" s="234"/>
      <c r="AE930" s="234"/>
      <c r="AF930" s="234"/>
      <c r="AG930" s="234"/>
      <c r="AH930" s="234"/>
      <c r="AI930" s="234"/>
      <c r="AJ930" s="234"/>
      <c r="AK930" s="234"/>
      <c r="AL930" s="258" t="str">
        <f t="shared" si="123"/>
        <v>нет</v>
      </c>
      <c r="AM930" s="258" t="str">
        <f t="shared" si="125"/>
        <v>нет</v>
      </c>
      <c r="AN930" s="258">
        <f t="shared" si="122"/>
        <v>0</v>
      </c>
      <c r="AO930" s="258" t="e">
        <f t="shared" si="124"/>
        <v>#VALUE!</v>
      </c>
    </row>
    <row r="931" spans="1:41">
      <c r="A931" s="261" t="e">
        <f t="shared" si="126"/>
        <v>#VALUE!</v>
      </c>
      <c r="B931" s="241">
        <v>928</v>
      </c>
      <c r="C931" s="242"/>
      <c r="D931" s="257" t="str">
        <f t="shared" si="119"/>
        <v/>
      </c>
      <c r="E931" s="234"/>
      <c r="F931" s="234"/>
      <c r="G931" s="242"/>
      <c r="H931" s="257" t="str">
        <f t="shared" si="120"/>
        <v/>
      </c>
      <c r="I931" s="234"/>
      <c r="J931" s="234"/>
      <c r="K931" s="234"/>
      <c r="L931" s="234"/>
      <c r="M931" s="308">
        <f t="shared" si="121"/>
        <v>0</v>
      </c>
      <c r="N931" s="234"/>
      <c r="O931" s="234"/>
      <c r="P931" s="234"/>
      <c r="Q931" s="234"/>
      <c r="R931" s="234"/>
      <c r="S931" s="234"/>
      <c r="T931" s="234"/>
      <c r="U931" s="234"/>
      <c r="V931" s="234"/>
      <c r="W931" s="234"/>
      <c r="X931" s="234"/>
      <c r="Y931" s="234"/>
      <c r="Z931" s="234"/>
      <c r="AA931" s="234"/>
      <c r="AB931" s="234"/>
      <c r="AC931" s="234"/>
      <c r="AD931" s="234"/>
      <c r="AE931" s="234"/>
      <c r="AF931" s="234"/>
      <c r="AG931" s="234"/>
      <c r="AH931" s="234"/>
      <c r="AI931" s="234"/>
      <c r="AJ931" s="234"/>
      <c r="AK931" s="234"/>
      <c r="AL931" s="258" t="str">
        <f t="shared" si="123"/>
        <v>нет</v>
      </c>
      <c r="AM931" s="258" t="str">
        <f t="shared" si="125"/>
        <v>нет</v>
      </c>
      <c r="AN931" s="258">
        <f t="shared" si="122"/>
        <v>0</v>
      </c>
      <c r="AO931" s="258" t="e">
        <f t="shared" si="124"/>
        <v>#VALUE!</v>
      </c>
    </row>
    <row r="932" spans="1:41">
      <c r="A932" s="261" t="e">
        <f t="shared" si="126"/>
        <v>#VALUE!</v>
      </c>
      <c r="B932" s="241">
        <v>929</v>
      </c>
      <c r="C932" s="242"/>
      <c r="D932" s="257" t="str">
        <f t="shared" si="119"/>
        <v/>
      </c>
      <c r="E932" s="234"/>
      <c r="F932" s="234"/>
      <c r="G932" s="242"/>
      <c r="H932" s="257" t="str">
        <f t="shared" si="120"/>
        <v/>
      </c>
      <c r="I932" s="234"/>
      <c r="J932" s="234"/>
      <c r="K932" s="234"/>
      <c r="L932" s="234"/>
      <c r="M932" s="308">
        <f t="shared" si="121"/>
        <v>0</v>
      </c>
      <c r="N932" s="234"/>
      <c r="O932" s="234"/>
      <c r="P932" s="234"/>
      <c r="Q932" s="234"/>
      <c r="R932" s="234"/>
      <c r="S932" s="234"/>
      <c r="T932" s="234"/>
      <c r="U932" s="234"/>
      <c r="V932" s="234"/>
      <c r="W932" s="234"/>
      <c r="X932" s="234"/>
      <c r="Y932" s="234"/>
      <c r="Z932" s="234"/>
      <c r="AA932" s="234"/>
      <c r="AB932" s="234"/>
      <c r="AC932" s="234"/>
      <c r="AD932" s="234"/>
      <c r="AE932" s="234"/>
      <c r="AF932" s="234"/>
      <c r="AG932" s="234"/>
      <c r="AH932" s="234"/>
      <c r="AI932" s="234"/>
      <c r="AJ932" s="234"/>
      <c r="AK932" s="234"/>
      <c r="AL932" s="258" t="str">
        <f t="shared" si="123"/>
        <v>нет</v>
      </c>
      <c r="AM932" s="258" t="str">
        <f t="shared" si="125"/>
        <v>нет</v>
      </c>
      <c r="AN932" s="258">
        <f t="shared" si="122"/>
        <v>0</v>
      </c>
      <c r="AO932" s="258" t="e">
        <f t="shared" si="124"/>
        <v>#VALUE!</v>
      </c>
    </row>
    <row r="933" spans="1:41">
      <c r="A933" s="261" t="e">
        <f t="shared" si="126"/>
        <v>#VALUE!</v>
      </c>
      <c r="B933" s="241">
        <v>930</v>
      </c>
      <c r="C933" s="242"/>
      <c r="D933" s="257" t="str">
        <f t="shared" si="119"/>
        <v/>
      </c>
      <c r="E933" s="234"/>
      <c r="F933" s="234"/>
      <c r="G933" s="242"/>
      <c r="H933" s="257" t="str">
        <f t="shared" si="120"/>
        <v/>
      </c>
      <c r="I933" s="234"/>
      <c r="J933" s="234"/>
      <c r="K933" s="234"/>
      <c r="L933" s="234"/>
      <c r="M933" s="308">
        <f t="shared" si="121"/>
        <v>0</v>
      </c>
      <c r="N933" s="234"/>
      <c r="O933" s="234"/>
      <c r="P933" s="234"/>
      <c r="Q933" s="234"/>
      <c r="R933" s="234"/>
      <c r="S933" s="234"/>
      <c r="T933" s="234"/>
      <c r="U933" s="234"/>
      <c r="V933" s="234"/>
      <c r="W933" s="234"/>
      <c r="X933" s="234"/>
      <c r="Y933" s="234"/>
      <c r="Z933" s="234"/>
      <c r="AA933" s="234"/>
      <c r="AB933" s="234"/>
      <c r="AC933" s="234"/>
      <c r="AD933" s="234"/>
      <c r="AE933" s="234"/>
      <c r="AF933" s="234"/>
      <c r="AG933" s="234"/>
      <c r="AH933" s="234"/>
      <c r="AI933" s="234"/>
      <c r="AJ933" s="234"/>
      <c r="AK933" s="234"/>
      <c r="AL933" s="258" t="str">
        <f t="shared" si="123"/>
        <v>нет</v>
      </c>
      <c r="AM933" s="258" t="str">
        <f t="shared" si="125"/>
        <v>нет</v>
      </c>
      <c r="AN933" s="258">
        <f t="shared" si="122"/>
        <v>0</v>
      </c>
      <c r="AO933" s="258" t="e">
        <f t="shared" si="124"/>
        <v>#VALUE!</v>
      </c>
    </row>
    <row r="934" spans="1:41">
      <c r="A934" s="261" t="e">
        <f t="shared" si="126"/>
        <v>#VALUE!</v>
      </c>
      <c r="B934" s="241">
        <v>931</v>
      </c>
      <c r="C934" s="242"/>
      <c r="D934" s="257" t="str">
        <f t="shared" si="119"/>
        <v/>
      </c>
      <c r="E934" s="234"/>
      <c r="F934" s="234"/>
      <c r="G934" s="242"/>
      <c r="H934" s="257" t="str">
        <f t="shared" si="120"/>
        <v/>
      </c>
      <c r="I934" s="234"/>
      <c r="J934" s="234"/>
      <c r="K934" s="234"/>
      <c r="L934" s="234"/>
      <c r="M934" s="308">
        <f t="shared" si="121"/>
        <v>0</v>
      </c>
      <c r="N934" s="234"/>
      <c r="O934" s="234"/>
      <c r="P934" s="234"/>
      <c r="Q934" s="234"/>
      <c r="R934" s="234"/>
      <c r="S934" s="234"/>
      <c r="T934" s="234"/>
      <c r="U934" s="234"/>
      <c r="V934" s="234"/>
      <c r="W934" s="234"/>
      <c r="X934" s="234"/>
      <c r="Y934" s="234"/>
      <c r="Z934" s="234"/>
      <c r="AA934" s="234"/>
      <c r="AB934" s="234"/>
      <c r="AC934" s="234"/>
      <c r="AD934" s="234"/>
      <c r="AE934" s="234"/>
      <c r="AF934" s="234"/>
      <c r="AG934" s="234"/>
      <c r="AH934" s="234"/>
      <c r="AI934" s="234"/>
      <c r="AJ934" s="234"/>
      <c r="AK934" s="234"/>
      <c r="AL934" s="258" t="str">
        <f t="shared" si="123"/>
        <v>нет</v>
      </c>
      <c r="AM934" s="258" t="str">
        <f t="shared" si="125"/>
        <v>нет</v>
      </c>
      <c r="AN934" s="258">
        <f t="shared" si="122"/>
        <v>0</v>
      </c>
      <c r="AO934" s="258" t="e">
        <f t="shared" si="124"/>
        <v>#VALUE!</v>
      </c>
    </row>
    <row r="935" spans="1:41">
      <c r="A935" s="261" t="e">
        <f t="shared" si="126"/>
        <v>#VALUE!</v>
      </c>
      <c r="B935" s="241">
        <v>932</v>
      </c>
      <c r="C935" s="242"/>
      <c r="D935" s="257" t="str">
        <f t="shared" si="119"/>
        <v/>
      </c>
      <c r="E935" s="234"/>
      <c r="F935" s="234"/>
      <c r="G935" s="242"/>
      <c r="H935" s="257" t="str">
        <f t="shared" si="120"/>
        <v/>
      </c>
      <c r="I935" s="234"/>
      <c r="J935" s="234"/>
      <c r="K935" s="234"/>
      <c r="L935" s="234"/>
      <c r="M935" s="308">
        <f t="shared" si="121"/>
        <v>0</v>
      </c>
      <c r="N935" s="234"/>
      <c r="O935" s="234"/>
      <c r="P935" s="234"/>
      <c r="Q935" s="234"/>
      <c r="R935" s="234"/>
      <c r="S935" s="234"/>
      <c r="T935" s="234"/>
      <c r="U935" s="234"/>
      <c r="V935" s="234"/>
      <c r="W935" s="234"/>
      <c r="X935" s="234"/>
      <c r="Y935" s="234"/>
      <c r="Z935" s="234"/>
      <c r="AA935" s="234"/>
      <c r="AB935" s="234"/>
      <c r="AC935" s="234"/>
      <c r="AD935" s="234"/>
      <c r="AE935" s="234"/>
      <c r="AF935" s="234"/>
      <c r="AG935" s="234"/>
      <c r="AH935" s="234"/>
      <c r="AI935" s="234"/>
      <c r="AJ935" s="234"/>
      <c r="AK935" s="234"/>
      <c r="AL935" s="258" t="str">
        <f t="shared" si="123"/>
        <v>нет</v>
      </c>
      <c r="AM935" s="258" t="str">
        <f t="shared" si="125"/>
        <v>нет</v>
      </c>
      <c r="AN935" s="258">
        <f t="shared" si="122"/>
        <v>0</v>
      </c>
      <c r="AO935" s="258" t="e">
        <f t="shared" si="124"/>
        <v>#VALUE!</v>
      </c>
    </row>
    <row r="936" spans="1:41">
      <c r="A936" s="261" t="e">
        <f t="shared" si="126"/>
        <v>#VALUE!</v>
      </c>
      <c r="B936" s="241">
        <v>933</v>
      </c>
      <c r="C936" s="242"/>
      <c r="D936" s="257" t="str">
        <f t="shared" si="119"/>
        <v/>
      </c>
      <c r="E936" s="234"/>
      <c r="F936" s="234"/>
      <c r="G936" s="242"/>
      <c r="H936" s="257" t="str">
        <f t="shared" si="120"/>
        <v/>
      </c>
      <c r="I936" s="234"/>
      <c r="J936" s="234"/>
      <c r="K936" s="234"/>
      <c r="L936" s="234"/>
      <c r="M936" s="308">
        <f t="shared" si="121"/>
        <v>0</v>
      </c>
      <c r="N936" s="234"/>
      <c r="O936" s="234"/>
      <c r="P936" s="234"/>
      <c r="Q936" s="234"/>
      <c r="R936" s="234"/>
      <c r="S936" s="234"/>
      <c r="T936" s="234"/>
      <c r="U936" s="234"/>
      <c r="V936" s="234"/>
      <c r="W936" s="234"/>
      <c r="X936" s="234"/>
      <c r="Y936" s="234"/>
      <c r="Z936" s="234"/>
      <c r="AA936" s="234"/>
      <c r="AB936" s="234"/>
      <c r="AC936" s="234"/>
      <c r="AD936" s="234"/>
      <c r="AE936" s="234"/>
      <c r="AF936" s="234"/>
      <c r="AG936" s="234"/>
      <c r="AH936" s="234"/>
      <c r="AI936" s="234"/>
      <c r="AJ936" s="234"/>
      <c r="AK936" s="234"/>
      <c r="AL936" s="258" t="str">
        <f t="shared" si="123"/>
        <v>нет</v>
      </c>
      <c r="AM936" s="258" t="str">
        <f t="shared" si="125"/>
        <v>нет</v>
      </c>
      <c r="AN936" s="258">
        <f t="shared" si="122"/>
        <v>0</v>
      </c>
      <c r="AO936" s="258" t="e">
        <f t="shared" si="124"/>
        <v>#VALUE!</v>
      </c>
    </row>
    <row r="937" spans="1:41">
      <c r="A937" s="261" t="e">
        <f t="shared" si="126"/>
        <v>#VALUE!</v>
      </c>
      <c r="B937" s="241">
        <v>934</v>
      </c>
      <c r="C937" s="242"/>
      <c r="D937" s="257" t="str">
        <f t="shared" si="119"/>
        <v/>
      </c>
      <c r="E937" s="234"/>
      <c r="F937" s="234"/>
      <c r="G937" s="242"/>
      <c r="H937" s="257" t="str">
        <f t="shared" si="120"/>
        <v/>
      </c>
      <c r="I937" s="234"/>
      <c r="J937" s="234"/>
      <c r="K937" s="234"/>
      <c r="L937" s="234"/>
      <c r="M937" s="308">
        <f t="shared" si="121"/>
        <v>0</v>
      </c>
      <c r="N937" s="234"/>
      <c r="O937" s="234"/>
      <c r="P937" s="234"/>
      <c r="Q937" s="234"/>
      <c r="R937" s="234"/>
      <c r="S937" s="234"/>
      <c r="T937" s="234"/>
      <c r="U937" s="234"/>
      <c r="V937" s="234"/>
      <c r="W937" s="234"/>
      <c r="X937" s="234"/>
      <c r="Y937" s="234"/>
      <c r="Z937" s="234"/>
      <c r="AA937" s="234"/>
      <c r="AB937" s="234"/>
      <c r="AC937" s="234"/>
      <c r="AD937" s="234"/>
      <c r="AE937" s="234"/>
      <c r="AF937" s="234"/>
      <c r="AG937" s="234"/>
      <c r="AH937" s="234"/>
      <c r="AI937" s="234"/>
      <c r="AJ937" s="234"/>
      <c r="AK937" s="234"/>
      <c r="AL937" s="258" t="str">
        <f t="shared" si="123"/>
        <v>нет</v>
      </c>
      <c r="AM937" s="258" t="str">
        <f t="shared" si="125"/>
        <v>нет</v>
      </c>
      <c r="AN937" s="258">
        <f t="shared" si="122"/>
        <v>0</v>
      </c>
      <c r="AO937" s="258" t="e">
        <f t="shared" si="124"/>
        <v>#VALUE!</v>
      </c>
    </row>
    <row r="938" spans="1:41">
      <c r="A938" s="261" t="e">
        <f t="shared" si="126"/>
        <v>#VALUE!</v>
      </c>
      <c r="B938" s="241">
        <v>935</v>
      </c>
      <c r="C938" s="242"/>
      <c r="D938" s="257" t="str">
        <f t="shared" si="119"/>
        <v/>
      </c>
      <c r="E938" s="234"/>
      <c r="F938" s="234"/>
      <c r="G938" s="242"/>
      <c r="H938" s="257" t="str">
        <f t="shared" si="120"/>
        <v/>
      </c>
      <c r="I938" s="234"/>
      <c r="J938" s="234"/>
      <c r="K938" s="234"/>
      <c r="L938" s="234"/>
      <c r="M938" s="308">
        <f t="shared" si="121"/>
        <v>0</v>
      </c>
      <c r="N938" s="234"/>
      <c r="O938" s="234"/>
      <c r="P938" s="234"/>
      <c r="Q938" s="234"/>
      <c r="R938" s="234"/>
      <c r="S938" s="234"/>
      <c r="T938" s="234"/>
      <c r="U938" s="234"/>
      <c r="V938" s="234"/>
      <c r="W938" s="234"/>
      <c r="X938" s="234"/>
      <c r="Y938" s="234"/>
      <c r="Z938" s="234"/>
      <c r="AA938" s="234"/>
      <c r="AB938" s="234"/>
      <c r="AC938" s="234"/>
      <c r="AD938" s="234"/>
      <c r="AE938" s="234"/>
      <c r="AF938" s="234"/>
      <c r="AG938" s="234"/>
      <c r="AH938" s="234"/>
      <c r="AI938" s="234"/>
      <c r="AJ938" s="234"/>
      <c r="AK938" s="234"/>
      <c r="AL938" s="258" t="str">
        <f t="shared" si="123"/>
        <v>нет</v>
      </c>
      <c r="AM938" s="258" t="str">
        <f t="shared" si="125"/>
        <v>нет</v>
      </c>
      <c r="AN938" s="258">
        <f t="shared" si="122"/>
        <v>0</v>
      </c>
      <c r="AO938" s="258" t="e">
        <f t="shared" si="124"/>
        <v>#VALUE!</v>
      </c>
    </row>
    <row r="939" spans="1:41">
      <c r="A939" s="261" t="e">
        <f t="shared" si="126"/>
        <v>#VALUE!</v>
      </c>
      <c r="B939" s="241">
        <v>936</v>
      </c>
      <c r="C939" s="242"/>
      <c r="D939" s="257" t="str">
        <f t="shared" si="119"/>
        <v/>
      </c>
      <c r="E939" s="234"/>
      <c r="F939" s="234"/>
      <c r="G939" s="242"/>
      <c r="H939" s="257" t="str">
        <f t="shared" si="120"/>
        <v/>
      </c>
      <c r="I939" s="234"/>
      <c r="J939" s="234"/>
      <c r="K939" s="234"/>
      <c r="L939" s="234"/>
      <c r="M939" s="308">
        <f t="shared" si="121"/>
        <v>0</v>
      </c>
      <c r="N939" s="234"/>
      <c r="O939" s="234"/>
      <c r="P939" s="234"/>
      <c r="Q939" s="234"/>
      <c r="R939" s="234"/>
      <c r="S939" s="234"/>
      <c r="T939" s="234"/>
      <c r="U939" s="234"/>
      <c r="V939" s="234"/>
      <c r="W939" s="234"/>
      <c r="X939" s="234"/>
      <c r="Y939" s="234"/>
      <c r="Z939" s="234"/>
      <c r="AA939" s="234"/>
      <c r="AB939" s="234"/>
      <c r="AC939" s="234"/>
      <c r="AD939" s="234"/>
      <c r="AE939" s="234"/>
      <c r="AF939" s="234"/>
      <c r="AG939" s="234"/>
      <c r="AH939" s="234"/>
      <c r="AI939" s="234"/>
      <c r="AJ939" s="234"/>
      <c r="AK939" s="234"/>
      <c r="AL939" s="258" t="str">
        <f t="shared" si="123"/>
        <v>нет</v>
      </c>
      <c r="AM939" s="258" t="str">
        <f t="shared" si="125"/>
        <v>нет</v>
      </c>
      <c r="AN939" s="258">
        <f t="shared" si="122"/>
        <v>0</v>
      </c>
      <c r="AO939" s="258" t="e">
        <f t="shared" si="124"/>
        <v>#VALUE!</v>
      </c>
    </row>
    <row r="940" spans="1:41">
      <c r="A940" s="261" t="e">
        <f t="shared" si="126"/>
        <v>#VALUE!</v>
      </c>
      <c r="B940" s="241">
        <v>937</v>
      </c>
      <c r="C940" s="242"/>
      <c r="D940" s="257" t="str">
        <f t="shared" si="119"/>
        <v/>
      </c>
      <c r="E940" s="234"/>
      <c r="F940" s="234"/>
      <c r="G940" s="242"/>
      <c r="H940" s="257" t="str">
        <f t="shared" si="120"/>
        <v/>
      </c>
      <c r="I940" s="234"/>
      <c r="J940" s="234"/>
      <c r="K940" s="234"/>
      <c r="L940" s="234"/>
      <c r="M940" s="308">
        <f t="shared" si="121"/>
        <v>0</v>
      </c>
      <c r="N940" s="234"/>
      <c r="O940" s="234"/>
      <c r="P940" s="234"/>
      <c r="Q940" s="234"/>
      <c r="R940" s="234"/>
      <c r="S940" s="234"/>
      <c r="T940" s="234"/>
      <c r="U940" s="234"/>
      <c r="V940" s="234"/>
      <c r="W940" s="234"/>
      <c r="X940" s="234"/>
      <c r="Y940" s="234"/>
      <c r="Z940" s="234"/>
      <c r="AA940" s="234"/>
      <c r="AB940" s="234"/>
      <c r="AC940" s="234"/>
      <c r="AD940" s="234"/>
      <c r="AE940" s="234"/>
      <c r="AF940" s="234"/>
      <c r="AG940" s="234"/>
      <c r="AH940" s="234"/>
      <c r="AI940" s="234"/>
      <c r="AJ940" s="234"/>
      <c r="AK940" s="234"/>
      <c r="AL940" s="258" t="str">
        <f t="shared" si="123"/>
        <v>нет</v>
      </c>
      <c r="AM940" s="258" t="str">
        <f t="shared" si="125"/>
        <v>нет</v>
      </c>
      <c r="AN940" s="258">
        <f t="shared" si="122"/>
        <v>0</v>
      </c>
      <c r="AO940" s="258" t="e">
        <f t="shared" si="124"/>
        <v>#VALUE!</v>
      </c>
    </row>
    <row r="941" spans="1:41">
      <c r="A941" s="261" t="e">
        <f t="shared" si="126"/>
        <v>#VALUE!</v>
      </c>
      <c r="B941" s="241">
        <v>938</v>
      </c>
      <c r="C941" s="242"/>
      <c r="D941" s="257" t="str">
        <f t="shared" si="119"/>
        <v/>
      </c>
      <c r="E941" s="234"/>
      <c r="F941" s="234"/>
      <c r="G941" s="242"/>
      <c r="H941" s="257" t="str">
        <f t="shared" si="120"/>
        <v/>
      </c>
      <c r="I941" s="234"/>
      <c r="J941" s="234"/>
      <c r="K941" s="234"/>
      <c r="L941" s="234"/>
      <c r="M941" s="308">
        <f t="shared" si="121"/>
        <v>0</v>
      </c>
      <c r="N941" s="234"/>
      <c r="O941" s="234"/>
      <c r="P941" s="234"/>
      <c r="Q941" s="234"/>
      <c r="R941" s="234"/>
      <c r="S941" s="234"/>
      <c r="T941" s="234"/>
      <c r="U941" s="234"/>
      <c r="V941" s="234"/>
      <c r="W941" s="234"/>
      <c r="X941" s="234"/>
      <c r="Y941" s="234"/>
      <c r="Z941" s="234"/>
      <c r="AA941" s="234"/>
      <c r="AB941" s="234"/>
      <c r="AC941" s="234"/>
      <c r="AD941" s="234"/>
      <c r="AE941" s="234"/>
      <c r="AF941" s="234"/>
      <c r="AG941" s="234"/>
      <c r="AH941" s="234"/>
      <c r="AI941" s="234"/>
      <c r="AJ941" s="234"/>
      <c r="AK941" s="234"/>
      <c r="AL941" s="258" t="str">
        <f t="shared" si="123"/>
        <v>нет</v>
      </c>
      <c r="AM941" s="258" t="str">
        <f t="shared" si="125"/>
        <v>нет</v>
      </c>
      <c r="AN941" s="258">
        <f t="shared" si="122"/>
        <v>0</v>
      </c>
      <c r="AO941" s="258" t="e">
        <f t="shared" si="124"/>
        <v>#VALUE!</v>
      </c>
    </row>
    <row r="942" spans="1:41">
      <c r="A942" s="261" t="e">
        <f t="shared" si="126"/>
        <v>#VALUE!</v>
      </c>
      <c r="B942" s="241">
        <v>939</v>
      </c>
      <c r="C942" s="242"/>
      <c r="D942" s="257" t="str">
        <f t="shared" si="119"/>
        <v/>
      </c>
      <c r="E942" s="234"/>
      <c r="F942" s="234"/>
      <c r="G942" s="242"/>
      <c r="H942" s="257" t="str">
        <f t="shared" si="120"/>
        <v/>
      </c>
      <c r="I942" s="234"/>
      <c r="J942" s="234"/>
      <c r="K942" s="234"/>
      <c r="L942" s="234"/>
      <c r="M942" s="308">
        <f t="shared" si="121"/>
        <v>0</v>
      </c>
      <c r="N942" s="234"/>
      <c r="O942" s="234"/>
      <c r="P942" s="234"/>
      <c r="Q942" s="234"/>
      <c r="R942" s="234"/>
      <c r="S942" s="234"/>
      <c r="T942" s="234"/>
      <c r="U942" s="234"/>
      <c r="V942" s="234"/>
      <c r="W942" s="234"/>
      <c r="X942" s="234"/>
      <c r="Y942" s="234"/>
      <c r="Z942" s="234"/>
      <c r="AA942" s="234"/>
      <c r="AB942" s="234"/>
      <c r="AC942" s="234"/>
      <c r="AD942" s="234"/>
      <c r="AE942" s="234"/>
      <c r="AF942" s="234"/>
      <c r="AG942" s="234"/>
      <c r="AH942" s="234"/>
      <c r="AI942" s="234"/>
      <c r="AJ942" s="234"/>
      <c r="AK942" s="234"/>
      <c r="AL942" s="258" t="str">
        <f t="shared" si="123"/>
        <v>нет</v>
      </c>
      <c r="AM942" s="258" t="str">
        <f t="shared" si="125"/>
        <v>нет</v>
      </c>
      <c r="AN942" s="258">
        <f t="shared" si="122"/>
        <v>0</v>
      </c>
      <c r="AO942" s="258" t="e">
        <f t="shared" si="124"/>
        <v>#VALUE!</v>
      </c>
    </row>
    <row r="943" spans="1:41">
      <c r="A943" s="261" t="e">
        <f t="shared" si="126"/>
        <v>#VALUE!</v>
      </c>
      <c r="B943" s="241">
        <v>940</v>
      </c>
      <c r="C943" s="242"/>
      <c r="D943" s="257" t="str">
        <f t="shared" si="119"/>
        <v/>
      </c>
      <c r="E943" s="234"/>
      <c r="F943" s="234"/>
      <c r="G943" s="242"/>
      <c r="H943" s="257" t="str">
        <f t="shared" si="120"/>
        <v/>
      </c>
      <c r="I943" s="234"/>
      <c r="J943" s="234"/>
      <c r="K943" s="234"/>
      <c r="L943" s="234"/>
      <c r="M943" s="308">
        <f t="shared" si="121"/>
        <v>0</v>
      </c>
      <c r="N943" s="234"/>
      <c r="O943" s="234"/>
      <c r="P943" s="234"/>
      <c r="Q943" s="234"/>
      <c r="R943" s="234"/>
      <c r="S943" s="234"/>
      <c r="T943" s="234"/>
      <c r="U943" s="234"/>
      <c r="V943" s="234"/>
      <c r="W943" s="234"/>
      <c r="X943" s="234"/>
      <c r="Y943" s="234"/>
      <c r="Z943" s="234"/>
      <c r="AA943" s="234"/>
      <c r="AB943" s="234"/>
      <c r="AC943" s="234"/>
      <c r="AD943" s="234"/>
      <c r="AE943" s="234"/>
      <c r="AF943" s="234"/>
      <c r="AG943" s="234"/>
      <c r="AH943" s="234"/>
      <c r="AI943" s="234"/>
      <c r="AJ943" s="234"/>
      <c r="AK943" s="234"/>
      <c r="AL943" s="258" t="str">
        <f t="shared" si="123"/>
        <v>нет</v>
      </c>
      <c r="AM943" s="258" t="str">
        <f t="shared" si="125"/>
        <v>нет</v>
      </c>
      <c r="AN943" s="258">
        <f t="shared" si="122"/>
        <v>0</v>
      </c>
      <c r="AO943" s="258" t="e">
        <f t="shared" si="124"/>
        <v>#VALUE!</v>
      </c>
    </row>
    <row r="944" spans="1:41">
      <c r="A944" s="261" t="e">
        <f t="shared" si="126"/>
        <v>#VALUE!</v>
      </c>
      <c r="B944" s="241">
        <v>941</v>
      </c>
      <c r="C944" s="242"/>
      <c r="D944" s="257" t="str">
        <f t="shared" si="119"/>
        <v/>
      </c>
      <c r="E944" s="234"/>
      <c r="F944" s="234"/>
      <c r="G944" s="242"/>
      <c r="H944" s="257" t="str">
        <f t="shared" si="120"/>
        <v/>
      </c>
      <c r="I944" s="234"/>
      <c r="J944" s="234"/>
      <c r="K944" s="234"/>
      <c r="L944" s="234"/>
      <c r="M944" s="308">
        <f t="shared" si="121"/>
        <v>0</v>
      </c>
      <c r="N944" s="234"/>
      <c r="O944" s="234"/>
      <c r="P944" s="234"/>
      <c r="Q944" s="234"/>
      <c r="R944" s="234"/>
      <c r="S944" s="234"/>
      <c r="T944" s="234"/>
      <c r="U944" s="234"/>
      <c r="V944" s="234"/>
      <c r="W944" s="234"/>
      <c r="X944" s="234"/>
      <c r="Y944" s="234"/>
      <c r="Z944" s="234"/>
      <c r="AA944" s="234"/>
      <c r="AB944" s="234"/>
      <c r="AC944" s="234"/>
      <c r="AD944" s="234"/>
      <c r="AE944" s="234"/>
      <c r="AF944" s="234"/>
      <c r="AG944" s="234"/>
      <c r="AH944" s="234"/>
      <c r="AI944" s="234"/>
      <c r="AJ944" s="234"/>
      <c r="AK944" s="234"/>
      <c r="AL944" s="258" t="str">
        <f t="shared" si="123"/>
        <v>нет</v>
      </c>
      <c r="AM944" s="258" t="str">
        <f t="shared" si="125"/>
        <v>нет</v>
      </c>
      <c r="AN944" s="258">
        <f t="shared" si="122"/>
        <v>0</v>
      </c>
      <c r="AO944" s="258" t="e">
        <f t="shared" si="124"/>
        <v>#VALUE!</v>
      </c>
    </row>
    <row r="945" spans="1:41">
      <c r="A945" s="261" t="e">
        <f t="shared" si="126"/>
        <v>#VALUE!</v>
      </c>
      <c r="B945" s="241">
        <v>942</v>
      </c>
      <c r="C945" s="242"/>
      <c r="D945" s="257" t="str">
        <f t="shared" si="119"/>
        <v/>
      </c>
      <c r="E945" s="234"/>
      <c r="F945" s="234"/>
      <c r="G945" s="242"/>
      <c r="H945" s="257" t="str">
        <f t="shared" si="120"/>
        <v/>
      </c>
      <c r="I945" s="234"/>
      <c r="J945" s="234"/>
      <c r="K945" s="234"/>
      <c r="L945" s="234"/>
      <c r="M945" s="308">
        <f t="shared" si="121"/>
        <v>0</v>
      </c>
      <c r="N945" s="234"/>
      <c r="O945" s="234"/>
      <c r="P945" s="234"/>
      <c r="Q945" s="234"/>
      <c r="R945" s="234"/>
      <c r="S945" s="234"/>
      <c r="T945" s="234"/>
      <c r="U945" s="234"/>
      <c r="V945" s="234"/>
      <c r="W945" s="234"/>
      <c r="X945" s="234"/>
      <c r="Y945" s="234"/>
      <c r="Z945" s="234"/>
      <c r="AA945" s="234"/>
      <c r="AB945" s="234"/>
      <c r="AC945" s="234"/>
      <c r="AD945" s="234"/>
      <c r="AE945" s="234"/>
      <c r="AF945" s="234"/>
      <c r="AG945" s="234"/>
      <c r="AH945" s="234"/>
      <c r="AI945" s="234"/>
      <c r="AJ945" s="234"/>
      <c r="AK945" s="234"/>
      <c r="AL945" s="258" t="str">
        <f t="shared" si="123"/>
        <v>нет</v>
      </c>
      <c r="AM945" s="258" t="str">
        <f t="shared" si="125"/>
        <v>нет</v>
      </c>
      <c r="AN945" s="258">
        <f t="shared" si="122"/>
        <v>0</v>
      </c>
      <c r="AO945" s="258" t="e">
        <f t="shared" si="124"/>
        <v>#VALUE!</v>
      </c>
    </row>
    <row r="946" spans="1:41">
      <c r="A946" s="261" t="e">
        <f t="shared" si="126"/>
        <v>#VALUE!</v>
      </c>
      <c r="B946" s="241">
        <v>943</v>
      </c>
      <c r="C946" s="242"/>
      <c r="D946" s="257" t="str">
        <f t="shared" si="119"/>
        <v/>
      </c>
      <c r="E946" s="234"/>
      <c r="F946" s="234"/>
      <c r="G946" s="242"/>
      <c r="H946" s="257" t="str">
        <f t="shared" si="120"/>
        <v/>
      </c>
      <c r="I946" s="234"/>
      <c r="J946" s="234"/>
      <c r="K946" s="234"/>
      <c r="L946" s="234"/>
      <c r="M946" s="308">
        <f t="shared" si="121"/>
        <v>0</v>
      </c>
      <c r="N946" s="234"/>
      <c r="O946" s="234"/>
      <c r="P946" s="234"/>
      <c r="Q946" s="234"/>
      <c r="R946" s="234"/>
      <c r="S946" s="234"/>
      <c r="T946" s="234"/>
      <c r="U946" s="234"/>
      <c r="V946" s="234"/>
      <c r="W946" s="234"/>
      <c r="X946" s="234"/>
      <c r="Y946" s="234"/>
      <c r="Z946" s="234"/>
      <c r="AA946" s="234"/>
      <c r="AB946" s="234"/>
      <c r="AC946" s="234"/>
      <c r="AD946" s="234"/>
      <c r="AE946" s="234"/>
      <c r="AF946" s="234"/>
      <c r="AG946" s="234"/>
      <c r="AH946" s="234"/>
      <c r="AI946" s="234"/>
      <c r="AJ946" s="234"/>
      <c r="AK946" s="234"/>
      <c r="AL946" s="258" t="str">
        <f t="shared" si="123"/>
        <v>нет</v>
      </c>
      <c r="AM946" s="258" t="str">
        <f t="shared" si="125"/>
        <v>нет</v>
      </c>
      <c r="AN946" s="258">
        <f t="shared" si="122"/>
        <v>0</v>
      </c>
      <c r="AO946" s="258" t="e">
        <f t="shared" si="124"/>
        <v>#VALUE!</v>
      </c>
    </row>
    <row r="947" spans="1:41">
      <c r="A947" s="261" t="e">
        <f t="shared" si="126"/>
        <v>#VALUE!</v>
      </c>
      <c r="B947" s="241">
        <v>944</v>
      </c>
      <c r="C947" s="242"/>
      <c r="D947" s="257" t="str">
        <f t="shared" si="119"/>
        <v/>
      </c>
      <c r="E947" s="234"/>
      <c r="F947" s="234"/>
      <c r="G947" s="242"/>
      <c r="H947" s="257" t="str">
        <f t="shared" si="120"/>
        <v/>
      </c>
      <c r="I947" s="234"/>
      <c r="J947" s="234"/>
      <c r="K947" s="234"/>
      <c r="L947" s="234"/>
      <c r="M947" s="308">
        <f t="shared" si="121"/>
        <v>0</v>
      </c>
      <c r="N947" s="234"/>
      <c r="O947" s="234"/>
      <c r="P947" s="234"/>
      <c r="Q947" s="234"/>
      <c r="R947" s="234"/>
      <c r="S947" s="234"/>
      <c r="T947" s="234"/>
      <c r="U947" s="234"/>
      <c r="V947" s="234"/>
      <c r="W947" s="234"/>
      <c r="X947" s="234"/>
      <c r="Y947" s="234"/>
      <c r="Z947" s="234"/>
      <c r="AA947" s="234"/>
      <c r="AB947" s="234"/>
      <c r="AC947" s="234"/>
      <c r="AD947" s="234"/>
      <c r="AE947" s="234"/>
      <c r="AF947" s="234"/>
      <c r="AG947" s="234"/>
      <c r="AH947" s="234"/>
      <c r="AI947" s="234"/>
      <c r="AJ947" s="234"/>
      <c r="AK947" s="234"/>
      <c r="AL947" s="258" t="str">
        <f t="shared" si="123"/>
        <v>нет</v>
      </c>
      <c r="AM947" s="258" t="str">
        <f t="shared" si="125"/>
        <v>нет</v>
      </c>
      <c r="AN947" s="258">
        <f t="shared" si="122"/>
        <v>0</v>
      </c>
      <c r="AO947" s="258" t="e">
        <f t="shared" si="124"/>
        <v>#VALUE!</v>
      </c>
    </row>
    <row r="948" spans="1:41">
      <c r="A948" s="261" t="e">
        <f t="shared" si="126"/>
        <v>#VALUE!</v>
      </c>
      <c r="B948" s="241">
        <v>945</v>
      </c>
      <c r="C948" s="242"/>
      <c r="D948" s="257" t="str">
        <f t="shared" si="119"/>
        <v/>
      </c>
      <c r="E948" s="234"/>
      <c r="F948" s="234"/>
      <c r="G948" s="242"/>
      <c r="H948" s="257" t="str">
        <f t="shared" si="120"/>
        <v/>
      </c>
      <c r="I948" s="234"/>
      <c r="J948" s="234"/>
      <c r="K948" s="234"/>
      <c r="L948" s="234"/>
      <c r="M948" s="308">
        <f t="shared" si="121"/>
        <v>0</v>
      </c>
      <c r="N948" s="234"/>
      <c r="O948" s="234"/>
      <c r="P948" s="234"/>
      <c r="Q948" s="234"/>
      <c r="R948" s="234"/>
      <c r="S948" s="234"/>
      <c r="T948" s="234"/>
      <c r="U948" s="234"/>
      <c r="V948" s="234"/>
      <c r="W948" s="234"/>
      <c r="X948" s="234"/>
      <c r="Y948" s="234"/>
      <c r="Z948" s="234"/>
      <c r="AA948" s="234"/>
      <c r="AB948" s="234"/>
      <c r="AC948" s="234"/>
      <c r="AD948" s="234"/>
      <c r="AE948" s="234"/>
      <c r="AF948" s="234"/>
      <c r="AG948" s="234"/>
      <c r="AH948" s="234"/>
      <c r="AI948" s="234"/>
      <c r="AJ948" s="234"/>
      <c r="AK948" s="234"/>
      <c r="AL948" s="258" t="str">
        <f t="shared" si="123"/>
        <v>нет</v>
      </c>
      <c r="AM948" s="258" t="str">
        <f t="shared" si="125"/>
        <v>нет</v>
      </c>
      <c r="AN948" s="258">
        <f t="shared" si="122"/>
        <v>0</v>
      </c>
      <c r="AO948" s="258" t="e">
        <f t="shared" si="124"/>
        <v>#VALUE!</v>
      </c>
    </row>
    <row r="949" spans="1:41">
      <c r="A949" s="261" t="e">
        <f t="shared" si="126"/>
        <v>#VALUE!</v>
      </c>
      <c r="B949" s="241">
        <v>946</v>
      </c>
      <c r="C949" s="242"/>
      <c r="D949" s="257" t="str">
        <f t="shared" si="119"/>
        <v/>
      </c>
      <c r="E949" s="234"/>
      <c r="F949" s="234"/>
      <c r="G949" s="242"/>
      <c r="H949" s="257" t="str">
        <f t="shared" si="120"/>
        <v/>
      </c>
      <c r="I949" s="234"/>
      <c r="J949" s="234"/>
      <c r="K949" s="234"/>
      <c r="L949" s="234"/>
      <c r="M949" s="308">
        <f t="shared" si="121"/>
        <v>0</v>
      </c>
      <c r="N949" s="234"/>
      <c r="O949" s="234"/>
      <c r="P949" s="234"/>
      <c r="Q949" s="234"/>
      <c r="R949" s="234"/>
      <c r="S949" s="234"/>
      <c r="T949" s="234"/>
      <c r="U949" s="234"/>
      <c r="V949" s="234"/>
      <c r="W949" s="234"/>
      <c r="X949" s="234"/>
      <c r="Y949" s="234"/>
      <c r="Z949" s="234"/>
      <c r="AA949" s="234"/>
      <c r="AB949" s="234"/>
      <c r="AC949" s="234"/>
      <c r="AD949" s="234"/>
      <c r="AE949" s="234"/>
      <c r="AF949" s="234"/>
      <c r="AG949" s="234"/>
      <c r="AH949" s="234"/>
      <c r="AI949" s="234"/>
      <c r="AJ949" s="234"/>
      <c r="AK949" s="234"/>
      <c r="AL949" s="258" t="str">
        <f t="shared" si="123"/>
        <v>нет</v>
      </c>
      <c r="AM949" s="258" t="str">
        <f t="shared" si="125"/>
        <v>нет</v>
      </c>
      <c r="AN949" s="258">
        <f t="shared" si="122"/>
        <v>0</v>
      </c>
      <c r="AO949" s="258" t="e">
        <f t="shared" si="124"/>
        <v>#VALUE!</v>
      </c>
    </row>
    <row r="950" spans="1:41">
      <c r="A950" s="261" t="e">
        <f t="shared" si="126"/>
        <v>#VALUE!</v>
      </c>
      <c r="B950" s="241">
        <v>947</v>
      </c>
      <c r="C950" s="242"/>
      <c r="D950" s="257" t="str">
        <f t="shared" si="119"/>
        <v/>
      </c>
      <c r="E950" s="234"/>
      <c r="F950" s="234"/>
      <c r="G950" s="242"/>
      <c r="H950" s="257" t="str">
        <f t="shared" si="120"/>
        <v/>
      </c>
      <c r="I950" s="234"/>
      <c r="J950" s="234"/>
      <c r="K950" s="234"/>
      <c r="L950" s="234"/>
      <c r="M950" s="308">
        <f t="shared" si="121"/>
        <v>0</v>
      </c>
      <c r="N950" s="234"/>
      <c r="O950" s="234"/>
      <c r="P950" s="234"/>
      <c r="Q950" s="234"/>
      <c r="R950" s="234"/>
      <c r="S950" s="234"/>
      <c r="T950" s="234"/>
      <c r="U950" s="234"/>
      <c r="V950" s="234"/>
      <c r="W950" s="234"/>
      <c r="X950" s="234"/>
      <c r="Y950" s="234"/>
      <c r="Z950" s="234"/>
      <c r="AA950" s="234"/>
      <c r="AB950" s="234"/>
      <c r="AC950" s="234"/>
      <c r="AD950" s="234"/>
      <c r="AE950" s="234"/>
      <c r="AF950" s="234"/>
      <c r="AG950" s="234"/>
      <c r="AH950" s="234"/>
      <c r="AI950" s="234"/>
      <c r="AJ950" s="234"/>
      <c r="AK950" s="234"/>
      <c r="AL950" s="258" t="str">
        <f t="shared" si="123"/>
        <v>нет</v>
      </c>
      <c r="AM950" s="258" t="str">
        <f t="shared" si="125"/>
        <v>нет</v>
      </c>
      <c r="AN950" s="258">
        <f t="shared" si="122"/>
        <v>0</v>
      </c>
      <c r="AO950" s="258" t="e">
        <f t="shared" si="124"/>
        <v>#VALUE!</v>
      </c>
    </row>
    <row r="951" spans="1:41">
      <c r="A951" s="261" t="e">
        <f t="shared" si="126"/>
        <v>#VALUE!</v>
      </c>
      <c r="B951" s="241">
        <v>948</v>
      </c>
      <c r="C951" s="242"/>
      <c r="D951" s="257" t="str">
        <f t="shared" si="119"/>
        <v/>
      </c>
      <c r="E951" s="234"/>
      <c r="F951" s="234"/>
      <c r="G951" s="242"/>
      <c r="H951" s="257" t="str">
        <f t="shared" si="120"/>
        <v/>
      </c>
      <c r="I951" s="234"/>
      <c r="J951" s="234"/>
      <c r="K951" s="234"/>
      <c r="L951" s="234"/>
      <c r="M951" s="308">
        <f t="shared" si="121"/>
        <v>0</v>
      </c>
      <c r="N951" s="234"/>
      <c r="O951" s="234"/>
      <c r="P951" s="234"/>
      <c r="Q951" s="234"/>
      <c r="R951" s="234"/>
      <c r="S951" s="234"/>
      <c r="T951" s="234"/>
      <c r="U951" s="234"/>
      <c r="V951" s="234"/>
      <c r="W951" s="234"/>
      <c r="X951" s="234"/>
      <c r="Y951" s="234"/>
      <c r="Z951" s="234"/>
      <c r="AA951" s="234"/>
      <c r="AB951" s="234"/>
      <c r="AC951" s="234"/>
      <c r="AD951" s="234"/>
      <c r="AE951" s="234"/>
      <c r="AF951" s="234"/>
      <c r="AG951" s="234"/>
      <c r="AH951" s="234"/>
      <c r="AI951" s="234"/>
      <c r="AJ951" s="234"/>
      <c r="AK951" s="234"/>
      <c r="AL951" s="258" t="str">
        <f t="shared" si="123"/>
        <v>нет</v>
      </c>
      <c r="AM951" s="258" t="str">
        <f t="shared" si="125"/>
        <v>нет</v>
      </c>
      <c r="AN951" s="258">
        <f t="shared" si="122"/>
        <v>0</v>
      </c>
      <c r="AO951" s="258" t="e">
        <f t="shared" si="124"/>
        <v>#VALUE!</v>
      </c>
    </row>
    <row r="952" spans="1:41">
      <c r="A952" s="261" t="e">
        <f t="shared" si="126"/>
        <v>#VALUE!</v>
      </c>
      <c r="B952" s="241">
        <v>949</v>
      </c>
      <c r="C952" s="242"/>
      <c r="D952" s="257" t="str">
        <f t="shared" si="119"/>
        <v/>
      </c>
      <c r="E952" s="234"/>
      <c r="F952" s="234"/>
      <c r="G952" s="242"/>
      <c r="H952" s="257" t="str">
        <f t="shared" si="120"/>
        <v/>
      </c>
      <c r="I952" s="234"/>
      <c r="J952" s="234"/>
      <c r="K952" s="234"/>
      <c r="L952" s="234"/>
      <c r="M952" s="308">
        <f t="shared" si="121"/>
        <v>0</v>
      </c>
      <c r="N952" s="234"/>
      <c r="O952" s="234"/>
      <c r="P952" s="234"/>
      <c r="Q952" s="234"/>
      <c r="R952" s="234"/>
      <c r="S952" s="234"/>
      <c r="T952" s="234"/>
      <c r="U952" s="234"/>
      <c r="V952" s="234"/>
      <c r="W952" s="234"/>
      <c r="X952" s="234"/>
      <c r="Y952" s="234"/>
      <c r="Z952" s="234"/>
      <c r="AA952" s="234"/>
      <c r="AB952" s="234"/>
      <c r="AC952" s="234"/>
      <c r="AD952" s="234"/>
      <c r="AE952" s="234"/>
      <c r="AF952" s="234"/>
      <c r="AG952" s="234"/>
      <c r="AH952" s="234"/>
      <c r="AI952" s="234"/>
      <c r="AJ952" s="234"/>
      <c r="AK952" s="234"/>
      <c r="AL952" s="258" t="str">
        <f t="shared" si="123"/>
        <v>нет</v>
      </c>
      <c r="AM952" s="258" t="str">
        <f t="shared" si="125"/>
        <v>нет</v>
      </c>
      <c r="AN952" s="258">
        <f t="shared" si="122"/>
        <v>0</v>
      </c>
      <c r="AO952" s="258" t="e">
        <f t="shared" si="124"/>
        <v>#VALUE!</v>
      </c>
    </row>
    <row r="953" spans="1:41">
      <c r="A953" s="261" t="e">
        <f t="shared" si="126"/>
        <v>#VALUE!</v>
      </c>
      <c r="B953" s="241">
        <v>950</v>
      </c>
      <c r="C953" s="242"/>
      <c r="D953" s="257" t="str">
        <f t="shared" si="119"/>
        <v/>
      </c>
      <c r="E953" s="234"/>
      <c r="F953" s="234"/>
      <c r="G953" s="242"/>
      <c r="H953" s="257" t="str">
        <f t="shared" si="120"/>
        <v/>
      </c>
      <c r="I953" s="234"/>
      <c r="J953" s="234"/>
      <c r="K953" s="234"/>
      <c r="L953" s="234"/>
      <c r="M953" s="308">
        <f t="shared" si="121"/>
        <v>0</v>
      </c>
      <c r="N953" s="234"/>
      <c r="O953" s="234"/>
      <c r="P953" s="234"/>
      <c r="Q953" s="234"/>
      <c r="R953" s="234"/>
      <c r="S953" s="234"/>
      <c r="T953" s="234"/>
      <c r="U953" s="234"/>
      <c r="V953" s="234"/>
      <c r="W953" s="234"/>
      <c r="X953" s="234"/>
      <c r="Y953" s="234"/>
      <c r="Z953" s="234"/>
      <c r="AA953" s="234"/>
      <c r="AB953" s="234"/>
      <c r="AC953" s="234"/>
      <c r="AD953" s="234"/>
      <c r="AE953" s="234"/>
      <c r="AF953" s="234"/>
      <c r="AG953" s="234"/>
      <c r="AH953" s="234"/>
      <c r="AI953" s="234"/>
      <c r="AJ953" s="234"/>
      <c r="AK953" s="234"/>
      <c r="AL953" s="258" t="str">
        <f t="shared" si="123"/>
        <v>нет</v>
      </c>
      <c r="AM953" s="258" t="str">
        <f t="shared" si="125"/>
        <v>нет</v>
      </c>
      <c r="AN953" s="258">
        <f t="shared" si="122"/>
        <v>0</v>
      </c>
      <c r="AO953" s="258" t="e">
        <f t="shared" si="124"/>
        <v>#VALUE!</v>
      </c>
    </row>
    <row r="954" spans="1:41">
      <c r="A954" s="261" t="e">
        <f t="shared" si="126"/>
        <v>#VALUE!</v>
      </c>
      <c r="B954" s="241">
        <v>951</v>
      </c>
      <c r="C954" s="242"/>
      <c r="D954" s="257" t="str">
        <f t="shared" si="119"/>
        <v/>
      </c>
      <c r="E954" s="234"/>
      <c r="F954" s="234"/>
      <c r="G954" s="242"/>
      <c r="H954" s="257" t="str">
        <f t="shared" si="120"/>
        <v/>
      </c>
      <c r="I954" s="234"/>
      <c r="J954" s="234"/>
      <c r="K954" s="234"/>
      <c r="L954" s="234"/>
      <c r="M954" s="308">
        <f t="shared" si="121"/>
        <v>0</v>
      </c>
      <c r="N954" s="234"/>
      <c r="O954" s="234"/>
      <c r="P954" s="234"/>
      <c r="Q954" s="234"/>
      <c r="R954" s="234"/>
      <c r="S954" s="234"/>
      <c r="T954" s="234"/>
      <c r="U954" s="234"/>
      <c r="V954" s="234"/>
      <c r="W954" s="234"/>
      <c r="X954" s="234"/>
      <c r="Y954" s="234"/>
      <c r="Z954" s="234"/>
      <c r="AA954" s="234"/>
      <c r="AB954" s="234"/>
      <c r="AC954" s="234"/>
      <c r="AD954" s="234"/>
      <c r="AE954" s="234"/>
      <c r="AF954" s="234"/>
      <c r="AG954" s="234"/>
      <c r="AH954" s="234"/>
      <c r="AI954" s="234"/>
      <c r="AJ954" s="234"/>
      <c r="AK954" s="234"/>
      <c r="AL954" s="258" t="str">
        <f t="shared" si="123"/>
        <v>нет</v>
      </c>
      <c r="AM954" s="258" t="str">
        <f t="shared" si="125"/>
        <v>нет</v>
      </c>
      <c r="AN954" s="258">
        <f t="shared" si="122"/>
        <v>0</v>
      </c>
      <c r="AO954" s="258" t="e">
        <f t="shared" si="124"/>
        <v>#VALUE!</v>
      </c>
    </row>
    <row r="955" spans="1:41">
      <c r="A955" s="261" t="e">
        <f t="shared" si="126"/>
        <v>#VALUE!</v>
      </c>
      <c r="B955" s="241">
        <v>952</v>
      </c>
      <c r="C955" s="242"/>
      <c r="D955" s="257" t="str">
        <f t="shared" si="119"/>
        <v/>
      </c>
      <c r="E955" s="234"/>
      <c r="F955" s="234"/>
      <c r="G955" s="242"/>
      <c r="H955" s="257" t="str">
        <f t="shared" si="120"/>
        <v/>
      </c>
      <c r="I955" s="234"/>
      <c r="J955" s="234"/>
      <c r="K955" s="234"/>
      <c r="L955" s="234"/>
      <c r="M955" s="308">
        <f t="shared" si="121"/>
        <v>0</v>
      </c>
      <c r="N955" s="234"/>
      <c r="O955" s="234"/>
      <c r="P955" s="234"/>
      <c r="Q955" s="234"/>
      <c r="R955" s="234"/>
      <c r="S955" s="234"/>
      <c r="T955" s="234"/>
      <c r="U955" s="234"/>
      <c r="V955" s="234"/>
      <c r="W955" s="234"/>
      <c r="X955" s="234"/>
      <c r="Y955" s="234"/>
      <c r="Z955" s="234"/>
      <c r="AA955" s="234"/>
      <c r="AB955" s="234"/>
      <c r="AC955" s="234"/>
      <c r="AD955" s="234"/>
      <c r="AE955" s="234"/>
      <c r="AF955" s="234"/>
      <c r="AG955" s="234"/>
      <c r="AH955" s="234"/>
      <c r="AI955" s="234"/>
      <c r="AJ955" s="234"/>
      <c r="AK955" s="234"/>
      <c r="AL955" s="258" t="str">
        <f t="shared" si="123"/>
        <v>нет</v>
      </c>
      <c r="AM955" s="258" t="str">
        <f t="shared" si="125"/>
        <v>нет</v>
      </c>
      <c r="AN955" s="258">
        <f t="shared" si="122"/>
        <v>0</v>
      </c>
      <c r="AO955" s="258" t="e">
        <f t="shared" si="124"/>
        <v>#VALUE!</v>
      </c>
    </row>
    <row r="956" spans="1:41">
      <c r="A956" s="261" t="e">
        <f t="shared" si="126"/>
        <v>#VALUE!</v>
      </c>
      <c r="B956" s="241">
        <v>953</v>
      </c>
      <c r="C956" s="242"/>
      <c r="D956" s="257" t="str">
        <f t="shared" si="119"/>
        <v/>
      </c>
      <c r="E956" s="234"/>
      <c r="F956" s="234"/>
      <c r="G956" s="242"/>
      <c r="H956" s="257" t="str">
        <f t="shared" si="120"/>
        <v/>
      </c>
      <c r="I956" s="234"/>
      <c r="J956" s="234"/>
      <c r="K956" s="234"/>
      <c r="L956" s="234"/>
      <c r="M956" s="308">
        <f t="shared" si="121"/>
        <v>0</v>
      </c>
      <c r="N956" s="234"/>
      <c r="O956" s="234"/>
      <c r="P956" s="234"/>
      <c r="Q956" s="234"/>
      <c r="R956" s="234"/>
      <c r="S956" s="234"/>
      <c r="T956" s="234"/>
      <c r="U956" s="234"/>
      <c r="V956" s="234"/>
      <c r="W956" s="234"/>
      <c r="X956" s="234"/>
      <c r="Y956" s="234"/>
      <c r="Z956" s="234"/>
      <c r="AA956" s="234"/>
      <c r="AB956" s="234"/>
      <c r="AC956" s="234"/>
      <c r="AD956" s="234"/>
      <c r="AE956" s="234"/>
      <c r="AF956" s="234"/>
      <c r="AG956" s="234"/>
      <c r="AH956" s="234"/>
      <c r="AI956" s="234"/>
      <c r="AJ956" s="234"/>
      <c r="AK956" s="234"/>
      <c r="AL956" s="258" t="str">
        <f t="shared" si="123"/>
        <v>нет</v>
      </c>
      <c r="AM956" s="258" t="str">
        <f t="shared" si="125"/>
        <v>нет</v>
      </c>
      <c r="AN956" s="258">
        <f t="shared" si="122"/>
        <v>0</v>
      </c>
      <c r="AO956" s="258" t="e">
        <f t="shared" si="124"/>
        <v>#VALUE!</v>
      </c>
    </row>
    <row r="957" spans="1:41">
      <c r="A957" s="261" t="e">
        <f t="shared" si="126"/>
        <v>#VALUE!</v>
      </c>
      <c r="B957" s="241">
        <v>954</v>
      </c>
      <c r="C957" s="242"/>
      <c r="D957" s="257" t="str">
        <f t="shared" si="119"/>
        <v/>
      </c>
      <c r="E957" s="234"/>
      <c r="F957" s="234"/>
      <c r="G957" s="242"/>
      <c r="H957" s="257" t="str">
        <f t="shared" si="120"/>
        <v/>
      </c>
      <c r="I957" s="234"/>
      <c r="J957" s="234"/>
      <c r="K957" s="234"/>
      <c r="L957" s="234"/>
      <c r="M957" s="308">
        <f t="shared" si="121"/>
        <v>0</v>
      </c>
      <c r="N957" s="234"/>
      <c r="O957" s="234"/>
      <c r="P957" s="234"/>
      <c r="Q957" s="234"/>
      <c r="R957" s="234"/>
      <c r="S957" s="234"/>
      <c r="T957" s="234"/>
      <c r="U957" s="234"/>
      <c r="V957" s="234"/>
      <c r="W957" s="234"/>
      <c r="X957" s="234"/>
      <c r="Y957" s="234"/>
      <c r="Z957" s="234"/>
      <c r="AA957" s="234"/>
      <c r="AB957" s="234"/>
      <c r="AC957" s="234"/>
      <c r="AD957" s="234"/>
      <c r="AE957" s="234"/>
      <c r="AF957" s="234"/>
      <c r="AG957" s="234"/>
      <c r="AH957" s="234"/>
      <c r="AI957" s="234"/>
      <c r="AJ957" s="234"/>
      <c r="AK957" s="234"/>
      <c r="AL957" s="258" t="str">
        <f t="shared" si="123"/>
        <v>нет</v>
      </c>
      <c r="AM957" s="258" t="str">
        <f t="shared" si="125"/>
        <v>нет</v>
      </c>
      <c r="AN957" s="258">
        <f t="shared" si="122"/>
        <v>0</v>
      </c>
      <c r="AO957" s="258" t="e">
        <f t="shared" si="124"/>
        <v>#VALUE!</v>
      </c>
    </row>
    <row r="958" spans="1:41">
      <c r="A958" s="261" t="e">
        <f t="shared" si="126"/>
        <v>#VALUE!</v>
      </c>
      <c r="B958" s="241">
        <v>955</v>
      </c>
      <c r="C958" s="242"/>
      <c r="D958" s="257" t="str">
        <f t="shared" si="119"/>
        <v/>
      </c>
      <c r="E958" s="234"/>
      <c r="F958" s="234"/>
      <c r="G958" s="242"/>
      <c r="H958" s="257" t="str">
        <f t="shared" si="120"/>
        <v/>
      </c>
      <c r="I958" s="234"/>
      <c r="J958" s="234"/>
      <c r="K958" s="234"/>
      <c r="L958" s="234"/>
      <c r="M958" s="308">
        <f t="shared" si="121"/>
        <v>0</v>
      </c>
      <c r="N958" s="234"/>
      <c r="O958" s="234"/>
      <c r="P958" s="234"/>
      <c r="Q958" s="234"/>
      <c r="R958" s="234"/>
      <c r="S958" s="234"/>
      <c r="T958" s="234"/>
      <c r="U958" s="234"/>
      <c r="V958" s="234"/>
      <c r="W958" s="234"/>
      <c r="X958" s="234"/>
      <c r="Y958" s="234"/>
      <c r="Z958" s="234"/>
      <c r="AA958" s="234"/>
      <c r="AB958" s="234"/>
      <c r="AC958" s="234"/>
      <c r="AD958" s="234"/>
      <c r="AE958" s="234"/>
      <c r="AF958" s="234"/>
      <c r="AG958" s="234"/>
      <c r="AH958" s="234"/>
      <c r="AI958" s="234"/>
      <c r="AJ958" s="234"/>
      <c r="AK958" s="234"/>
      <c r="AL958" s="258" t="str">
        <f t="shared" si="123"/>
        <v>нет</v>
      </c>
      <c r="AM958" s="258" t="str">
        <f t="shared" si="125"/>
        <v>нет</v>
      </c>
      <c r="AN958" s="258">
        <f t="shared" si="122"/>
        <v>0</v>
      </c>
      <c r="AO958" s="258" t="e">
        <f t="shared" si="124"/>
        <v>#VALUE!</v>
      </c>
    </row>
    <row r="959" spans="1:41">
      <c r="A959" s="261" t="e">
        <f t="shared" si="126"/>
        <v>#VALUE!</v>
      </c>
      <c r="B959" s="241">
        <v>956</v>
      </c>
      <c r="C959" s="242"/>
      <c r="D959" s="257" t="str">
        <f t="shared" ref="D959:D1022" si="127">IFERROR(VLOOKUP(C959,msu,2,0),"")</f>
        <v/>
      </c>
      <c r="E959" s="234"/>
      <c r="F959" s="234"/>
      <c r="G959" s="242"/>
      <c r="H959" s="257" t="str">
        <f t="shared" ref="H959:H1022" si="128">IFERROR(VLOOKUP(G959,oo,2,0),"")</f>
        <v/>
      </c>
      <c r="I959" s="234"/>
      <c r="J959" s="234"/>
      <c r="K959" s="234"/>
      <c r="L959" s="234"/>
      <c r="M959" s="308">
        <f t="shared" ref="M959:M1022" si="129">COUNTA(N959:AK959)</f>
        <v>0</v>
      </c>
      <c r="N959" s="234"/>
      <c r="O959" s="234"/>
      <c r="P959" s="234"/>
      <c r="Q959" s="234"/>
      <c r="R959" s="234"/>
      <c r="S959" s="234"/>
      <c r="T959" s="234"/>
      <c r="U959" s="234"/>
      <c r="V959" s="234"/>
      <c r="W959" s="234"/>
      <c r="X959" s="234"/>
      <c r="Y959" s="234"/>
      <c r="Z959" s="234"/>
      <c r="AA959" s="234"/>
      <c r="AB959" s="234"/>
      <c r="AC959" s="234"/>
      <c r="AD959" s="234"/>
      <c r="AE959" s="234"/>
      <c r="AF959" s="234"/>
      <c r="AG959" s="234"/>
      <c r="AH959" s="234"/>
      <c r="AI959" s="234"/>
      <c r="AJ959" s="234"/>
      <c r="AK959" s="234"/>
      <c r="AL959" s="258" t="str">
        <f t="shared" si="123"/>
        <v>нет</v>
      </c>
      <c r="AM959" s="258" t="str">
        <f t="shared" si="125"/>
        <v>нет</v>
      </c>
      <c r="AN959" s="258">
        <f t="shared" ref="AN959:AN1022" si="130">COUNTIF(N959:AK959,"призер")+COUNTIF(N959:AK959,"победитель")</f>
        <v>0</v>
      </c>
      <c r="AO959" s="258" t="e">
        <f t="shared" si="124"/>
        <v>#VALUE!</v>
      </c>
    </row>
    <row r="960" spans="1:41">
      <c r="A960" s="261" t="e">
        <f t="shared" si="126"/>
        <v>#VALUE!</v>
      </c>
      <c r="B960" s="241">
        <v>957</v>
      </c>
      <c r="C960" s="242"/>
      <c r="D960" s="257" t="str">
        <f t="shared" si="127"/>
        <v/>
      </c>
      <c r="E960" s="234"/>
      <c r="F960" s="234"/>
      <c r="G960" s="242"/>
      <c r="H960" s="257" t="str">
        <f t="shared" si="128"/>
        <v/>
      </c>
      <c r="I960" s="234"/>
      <c r="J960" s="234"/>
      <c r="K960" s="234"/>
      <c r="L960" s="234"/>
      <c r="M960" s="308">
        <f t="shared" si="129"/>
        <v>0</v>
      </c>
      <c r="N960" s="234"/>
      <c r="O960" s="234"/>
      <c r="P960" s="234"/>
      <c r="Q960" s="234"/>
      <c r="R960" s="234"/>
      <c r="S960" s="234"/>
      <c r="T960" s="234"/>
      <c r="U960" s="234"/>
      <c r="V960" s="234"/>
      <c r="W960" s="234"/>
      <c r="X960" s="234"/>
      <c r="Y960" s="234"/>
      <c r="Z960" s="234"/>
      <c r="AA960" s="234"/>
      <c r="AB960" s="234"/>
      <c r="AC960" s="234"/>
      <c r="AD960" s="234"/>
      <c r="AE960" s="234"/>
      <c r="AF960" s="234"/>
      <c r="AG960" s="234"/>
      <c r="AH960" s="234"/>
      <c r="AI960" s="234"/>
      <c r="AJ960" s="234"/>
      <c r="AK960" s="234"/>
      <c r="AL960" s="258" t="str">
        <f t="shared" si="123"/>
        <v>нет</v>
      </c>
      <c r="AM960" s="258" t="str">
        <f t="shared" si="125"/>
        <v>нет</v>
      </c>
      <c r="AN960" s="258">
        <f t="shared" si="130"/>
        <v>0</v>
      </c>
      <c r="AO960" s="258" t="e">
        <f t="shared" si="124"/>
        <v>#VALUE!</v>
      </c>
    </row>
    <row r="961" spans="1:41">
      <c r="A961" s="261" t="e">
        <f t="shared" si="126"/>
        <v>#VALUE!</v>
      </c>
      <c r="B961" s="241">
        <v>958</v>
      </c>
      <c r="C961" s="242"/>
      <c r="D961" s="257" t="str">
        <f t="shared" si="127"/>
        <v/>
      </c>
      <c r="E961" s="234"/>
      <c r="F961" s="234"/>
      <c r="G961" s="242"/>
      <c r="H961" s="257" t="str">
        <f t="shared" si="128"/>
        <v/>
      </c>
      <c r="I961" s="234"/>
      <c r="J961" s="234"/>
      <c r="K961" s="234"/>
      <c r="L961" s="234"/>
      <c r="M961" s="308">
        <f t="shared" si="129"/>
        <v>0</v>
      </c>
      <c r="N961" s="234"/>
      <c r="O961" s="234"/>
      <c r="P961" s="234"/>
      <c r="Q961" s="234"/>
      <c r="R961" s="234"/>
      <c r="S961" s="234"/>
      <c r="T961" s="234"/>
      <c r="U961" s="234"/>
      <c r="V961" s="234"/>
      <c r="W961" s="234"/>
      <c r="X961" s="234"/>
      <c r="Y961" s="234"/>
      <c r="Z961" s="234"/>
      <c r="AA961" s="234"/>
      <c r="AB961" s="234"/>
      <c r="AC961" s="234"/>
      <c r="AD961" s="234"/>
      <c r="AE961" s="234"/>
      <c r="AF961" s="234"/>
      <c r="AG961" s="234"/>
      <c r="AH961" s="234"/>
      <c r="AI961" s="234"/>
      <c r="AJ961" s="234"/>
      <c r="AK961" s="234"/>
      <c r="AL961" s="258" t="str">
        <f t="shared" si="123"/>
        <v>нет</v>
      </c>
      <c r="AM961" s="258" t="str">
        <f t="shared" si="125"/>
        <v>нет</v>
      </c>
      <c r="AN961" s="258">
        <f t="shared" si="130"/>
        <v>0</v>
      </c>
      <c r="AO961" s="258" t="e">
        <f t="shared" si="124"/>
        <v>#VALUE!</v>
      </c>
    </row>
    <row r="962" spans="1:41">
      <c r="A962" s="261" t="e">
        <f t="shared" si="126"/>
        <v>#VALUE!</v>
      </c>
      <c r="B962" s="241">
        <v>959</v>
      </c>
      <c r="C962" s="242"/>
      <c r="D962" s="257" t="str">
        <f t="shared" si="127"/>
        <v/>
      </c>
      <c r="E962" s="234"/>
      <c r="F962" s="234"/>
      <c r="G962" s="242"/>
      <c r="H962" s="257" t="str">
        <f t="shared" si="128"/>
        <v/>
      </c>
      <c r="I962" s="234"/>
      <c r="J962" s="234"/>
      <c r="K962" s="234"/>
      <c r="L962" s="234"/>
      <c r="M962" s="308">
        <f t="shared" si="129"/>
        <v>0</v>
      </c>
      <c r="N962" s="234"/>
      <c r="O962" s="234"/>
      <c r="P962" s="234"/>
      <c r="Q962" s="234"/>
      <c r="R962" s="234"/>
      <c r="S962" s="234"/>
      <c r="T962" s="234"/>
      <c r="U962" s="234"/>
      <c r="V962" s="234"/>
      <c r="W962" s="234"/>
      <c r="X962" s="234"/>
      <c r="Y962" s="234"/>
      <c r="Z962" s="234"/>
      <c r="AA962" s="234"/>
      <c r="AB962" s="234"/>
      <c r="AC962" s="234"/>
      <c r="AD962" s="234"/>
      <c r="AE962" s="234"/>
      <c r="AF962" s="234"/>
      <c r="AG962" s="234"/>
      <c r="AH962" s="234"/>
      <c r="AI962" s="234"/>
      <c r="AJ962" s="234"/>
      <c r="AK962" s="234"/>
      <c r="AL962" s="258" t="str">
        <f t="shared" si="123"/>
        <v>нет</v>
      </c>
      <c r="AM962" s="258" t="str">
        <f t="shared" si="125"/>
        <v>нет</v>
      </c>
      <c r="AN962" s="258">
        <f t="shared" si="130"/>
        <v>0</v>
      </c>
      <c r="AO962" s="258" t="e">
        <f t="shared" si="124"/>
        <v>#VALUE!</v>
      </c>
    </row>
    <row r="963" spans="1:41">
      <c r="A963" s="261" t="e">
        <f t="shared" si="126"/>
        <v>#VALUE!</v>
      </c>
      <c r="B963" s="241">
        <v>960</v>
      </c>
      <c r="C963" s="242"/>
      <c r="D963" s="257" t="str">
        <f t="shared" si="127"/>
        <v/>
      </c>
      <c r="E963" s="234"/>
      <c r="F963" s="234"/>
      <c r="G963" s="242"/>
      <c r="H963" s="257" t="str">
        <f t="shared" si="128"/>
        <v/>
      </c>
      <c r="I963" s="234"/>
      <c r="J963" s="234"/>
      <c r="K963" s="234"/>
      <c r="L963" s="234"/>
      <c r="M963" s="308">
        <f t="shared" si="129"/>
        <v>0</v>
      </c>
      <c r="N963" s="234"/>
      <c r="O963" s="234"/>
      <c r="P963" s="234"/>
      <c r="Q963" s="234"/>
      <c r="R963" s="234"/>
      <c r="S963" s="234"/>
      <c r="T963" s="234"/>
      <c r="U963" s="234"/>
      <c r="V963" s="234"/>
      <c r="W963" s="234"/>
      <c r="X963" s="234"/>
      <c r="Y963" s="234"/>
      <c r="Z963" s="234"/>
      <c r="AA963" s="234"/>
      <c r="AB963" s="234"/>
      <c r="AC963" s="234"/>
      <c r="AD963" s="234"/>
      <c r="AE963" s="234"/>
      <c r="AF963" s="234"/>
      <c r="AG963" s="234"/>
      <c r="AH963" s="234"/>
      <c r="AI963" s="234"/>
      <c r="AJ963" s="234"/>
      <c r="AK963" s="234"/>
      <c r="AL963" s="258" t="str">
        <f t="shared" si="123"/>
        <v>нет</v>
      </c>
      <c r="AM963" s="258" t="str">
        <f t="shared" si="125"/>
        <v>нет</v>
      </c>
      <c r="AN963" s="258">
        <f t="shared" si="130"/>
        <v>0</v>
      </c>
      <c r="AO963" s="258" t="e">
        <f t="shared" si="124"/>
        <v>#VALUE!</v>
      </c>
    </row>
    <row r="964" spans="1:41">
      <c r="A964" s="261" t="e">
        <f t="shared" si="126"/>
        <v>#VALUE!</v>
      </c>
      <c r="B964" s="241">
        <v>961</v>
      </c>
      <c r="C964" s="242"/>
      <c r="D964" s="257" t="str">
        <f t="shared" si="127"/>
        <v/>
      </c>
      <c r="E964" s="234"/>
      <c r="F964" s="234"/>
      <c r="G964" s="242"/>
      <c r="H964" s="257" t="str">
        <f t="shared" si="128"/>
        <v/>
      </c>
      <c r="I964" s="234"/>
      <c r="J964" s="234"/>
      <c r="K964" s="234"/>
      <c r="L964" s="234"/>
      <c r="M964" s="308">
        <f t="shared" si="129"/>
        <v>0</v>
      </c>
      <c r="N964" s="234"/>
      <c r="O964" s="234"/>
      <c r="P964" s="234"/>
      <c r="Q964" s="234"/>
      <c r="R964" s="234"/>
      <c r="S964" s="234"/>
      <c r="T964" s="234"/>
      <c r="U964" s="234"/>
      <c r="V964" s="234"/>
      <c r="W964" s="234"/>
      <c r="X964" s="234"/>
      <c r="Y964" s="234"/>
      <c r="Z964" s="234"/>
      <c r="AA964" s="234"/>
      <c r="AB964" s="234"/>
      <c r="AC964" s="234"/>
      <c r="AD964" s="234"/>
      <c r="AE964" s="234"/>
      <c r="AF964" s="234"/>
      <c r="AG964" s="234"/>
      <c r="AH964" s="234"/>
      <c r="AI964" s="234"/>
      <c r="AJ964" s="234"/>
      <c r="AK964" s="234"/>
      <c r="AL964" s="258" t="str">
        <f t="shared" si="123"/>
        <v>нет</v>
      </c>
      <c r="AM964" s="258" t="str">
        <f t="shared" si="125"/>
        <v>нет</v>
      </c>
      <c r="AN964" s="258">
        <f t="shared" si="130"/>
        <v>0</v>
      </c>
      <c r="AO964" s="258" t="e">
        <f t="shared" si="124"/>
        <v>#VALUE!</v>
      </c>
    </row>
    <row r="965" spans="1:41">
      <c r="A965" s="261" t="e">
        <f t="shared" si="126"/>
        <v>#VALUE!</v>
      </c>
      <c r="B965" s="241">
        <v>962</v>
      </c>
      <c r="C965" s="242"/>
      <c r="D965" s="257" t="str">
        <f t="shared" si="127"/>
        <v/>
      </c>
      <c r="E965" s="234"/>
      <c r="F965" s="234"/>
      <c r="G965" s="242"/>
      <c r="H965" s="257" t="str">
        <f t="shared" si="128"/>
        <v/>
      </c>
      <c r="I965" s="234"/>
      <c r="J965" s="234"/>
      <c r="K965" s="234"/>
      <c r="L965" s="234"/>
      <c r="M965" s="308">
        <f t="shared" si="129"/>
        <v>0</v>
      </c>
      <c r="N965" s="234"/>
      <c r="O965" s="234"/>
      <c r="P965" s="234"/>
      <c r="Q965" s="234"/>
      <c r="R965" s="234"/>
      <c r="S965" s="234"/>
      <c r="T965" s="234"/>
      <c r="U965" s="234"/>
      <c r="V965" s="234"/>
      <c r="W965" s="234"/>
      <c r="X965" s="234"/>
      <c r="Y965" s="234"/>
      <c r="Z965" s="234"/>
      <c r="AA965" s="234"/>
      <c r="AB965" s="234"/>
      <c r="AC965" s="234"/>
      <c r="AD965" s="234"/>
      <c r="AE965" s="234"/>
      <c r="AF965" s="234"/>
      <c r="AG965" s="234"/>
      <c r="AH965" s="234"/>
      <c r="AI965" s="234"/>
      <c r="AJ965" s="234"/>
      <c r="AK965" s="234"/>
      <c r="AL965" s="258" t="str">
        <f t="shared" ref="AL965:AL1028" si="131">IF($I965&lt;5,"нет",IF($I965&gt;9,"нет","да"))</f>
        <v>нет</v>
      </c>
      <c r="AM965" s="258" t="str">
        <f t="shared" si="125"/>
        <v>нет</v>
      </c>
      <c r="AN965" s="258">
        <f t="shared" si="130"/>
        <v>0</v>
      </c>
      <c r="AO965" s="258" t="e">
        <f t="shared" ref="AO965:AO1028" si="132">IF(LEN(G965)=5,LEFT(G965,1)+100,LEFT(G965,2)+100)</f>
        <v>#VALUE!</v>
      </c>
    </row>
    <row r="966" spans="1:41">
      <c r="A966" s="261" t="e">
        <f t="shared" si="126"/>
        <v>#VALUE!</v>
      </c>
      <c r="B966" s="241">
        <v>963</v>
      </c>
      <c r="C966" s="242"/>
      <c r="D966" s="257" t="str">
        <f t="shared" si="127"/>
        <v/>
      </c>
      <c r="E966" s="234"/>
      <c r="F966" s="234"/>
      <c r="G966" s="242"/>
      <c r="H966" s="257" t="str">
        <f t="shared" si="128"/>
        <v/>
      </c>
      <c r="I966" s="234"/>
      <c r="J966" s="234"/>
      <c r="K966" s="234"/>
      <c r="L966" s="234"/>
      <c r="M966" s="308">
        <f t="shared" si="129"/>
        <v>0</v>
      </c>
      <c r="N966" s="234"/>
      <c r="O966" s="234"/>
      <c r="P966" s="234"/>
      <c r="Q966" s="234"/>
      <c r="R966" s="234"/>
      <c r="S966" s="234"/>
      <c r="T966" s="234"/>
      <c r="U966" s="234"/>
      <c r="V966" s="234"/>
      <c r="W966" s="234"/>
      <c r="X966" s="234"/>
      <c r="Y966" s="234"/>
      <c r="Z966" s="234"/>
      <c r="AA966" s="234"/>
      <c r="AB966" s="234"/>
      <c r="AC966" s="234"/>
      <c r="AD966" s="234"/>
      <c r="AE966" s="234"/>
      <c r="AF966" s="234"/>
      <c r="AG966" s="234"/>
      <c r="AH966" s="234"/>
      <c r="AI966" s="234"/>
      <c r="AJ966" s="234"/>
      <c r="AK966" s="234"/>
      <c r="AL966" s="258" t="str">
        <f t="shared" si="131"/>
        <v>нет</v>
      </c>
      <c r="AM966" s="258" t="str">
        <f t="shared" ref="AM966:AM1029" si="133">IF($I966&lt;=9,"нет","да")</f>
        <v>нет</v>
      </c>
      <c r="AN966" s="258">
        <f t="shared" si="130"/>
        <v>0</v>
      </c>
      <c r="AO966" s="258" t="e">
        <f t="shared" si="132"/>
        <v>#VALUE!</v>
      </c>
    </row>
    <row r="967" spans="1:41">
      <c r="A967" s="261" t="e">
        <f t="shared" si="126"/>
        <v>#VALUE!</v>
      </c>
      <c r="B967" s="241">
        <v>964</v>
      </c>
      <c r="C967" s="242"/>
      <c r="D967" s="257" t="str">
        <f t="shared" si="127"/>
        <v/>
      </c>
      <c r="E967" s="234"/>
      <c r="F967" s="234"/>
      <c r="G967" s="242"/>
      <c r="H967" s="257" t="str">
        <f t="shared" si="128"/>
        <v/>
      </c>
      <c r="I967" s="234"/>
      <c r="J967" s="234"/>
      <c r="K967" s="234"/>
      <c r="L967" s="234"/>
      <c r="M967" s="308">
        <f t="shared" si="129"/>
        <v>0</v>
      </c>
      <c r="N967" s="234"/>
      <c r="O967" s="234"/>
      <c r="P967" s="234"/>
      <c r="Q967" s="234"/>
      <c r="R967" s="234"/>
      <c r="S967" s="234"/>
      <c r="T967" s="234"/>
      <c r="U967" s="234"/>
      <c r="V967" s="234"/>
      <c r="W967" s="234"/>
      <c r="X967" s="234"/>
      <c r="Y967" s="234"/>
      <c r="Z967" s="234"/>
      <c r="AA967" s="234"/>
      <c r="AB967" s="234"/>
      <c r="AC967" s="234"/>
      <c r="AD967" s="234"/>
      <c r="AE967" s="234"/>
      <c r="AF967" s="234"/>
      <c r="AG967" s="234"/>
      <c r="AH967" s="234"/>
      <c r="AI967" s="234"/>
      <c r="AJ967" s="234"/>
      <c r="AK967" s="234"/>
      <c r="AL967" s="258" t="str">
        <f t="shared" si="131"/>
        <v>нет</v>
      </c>
      <c r="AM967" s="258" t="str">
        <f t="shared" si="133"/>
        <v>нет</v>
      </c>
      <c r="AN967" s="258">
        <f t="shared" si="130"/>
        <v>0</v>
      </c>
      <c r="AO967" s="258" t="e">
        <f t="shared" si="132"/>
        <v>#VALUE!</v>
      </c>
    </row>
    <row r="968" spans="1:41">
      <c r="A968" s="261" t="e">
        <f t="shared" ref="A968:A1031" si="134">IF($AO968=$C968, "Код_ОО+МСУ_верно", "Требуется проверка кода ОО или МСУ, кроме 101, 102,103")</f>
        <v>#VALUE!</v>
      </c>
      <c r="B968" s="241">
        <v>965</v>
      </c>
      <c r="C968" s="242"/>
      <c r="D968" s="257" t="str">
        <f t="shared" si="127"/>
        <v/>
      </c>
      <c r="E968" s="234"/>
      <c r="F968" s="234"/>
      <c r="G968" s="242"/>
      <c r="H968" s="257" t="str">
        <f t="shared" si="128"/>
        <v/>
      </c>
      <c r="I968" s="234"/>
      <c r="J968" s="234"/>
      <c r="K968" s="234"/>
      <c r="L968" s="234"/>
      <c r="M968" s="308">
        <f t="shared" si="129"/>
        <v>0</v>
      </c>
      <c r="N968" s="234"/>
      <c r="O968" s="234"/>
      <c r="P968" s="234"/>
      <c r="Q968" s="234"/>
      <c r="R968" s="234"/>
      <c r="S968" s="234"/>
      <c r="T968" s="234"/>
      <c r="U968" s="234"/>
      <c r="V968" s="234"/>
      <c r="W968" s="234"/>
      <c r="X968" s="234"/>
      <c r="Y968" s="234"/>
      <c r="Z968" s="234"/>
      <c r="AA968" s="234"/>
      <c r="AB968" s="234"/>
      <c r="AC968" s="234"/>
      <c r="AD968" s="234"/>
      <c r="AE968" s="234"/>
      <c r="AF968" s="234"/>
      <c r="AG968" s="234"/>
      <c r="AH968" s="234"/>
      <c r="AI968" s="234"/>
      <c r="AJ968" s="234"/>
      <c r="AK968" s="234"/>
      <c r="AL968" s="258" t="str">
        <f t="shared" si="131"/>
        <v>нет</v>
      </c>
      <c r="AM968" s="258" t="str">
        <f t="shared" si="133"/>
        <v>нет</v>
      </c>
      <c r="AN968" s="258">
        <f t="shared" si="130"/>
        <v>0</v>
      </c>
      <c r="AO968" s="258" t="e">
        <f t="shared" si="132"/>
        <v>#VALUE!</v>
      </c>
    </row>
    <row r="969" spans="1:41">
      <c r="A969" s="261" t="e">
        <f t="shared" si="134"/>
        <v>#VALUE!</v>
      </c>
      <c r="B969" s="241">
        <v>966</v>
      </c>
      <c r="C969" s="242"/>
      <c r="D969" s="257" t="str">
        <f t="shared" si="127"/>
        <v/>
      </c>
      <c r="E969" s="234"/>
      <c r="F969" s="234"/>
      <c r="G969" s="242"/>
      <c r="H969" s="257" t="str">
        <f t="shared" si="128"/>
        <v/>
      </c>
      <c r="I969" s="234"/>
      <c r="J969" s="234"/>
      <c r="K969" s="234"/>
      <c r="L969" s="234"/>
      <c r="M969" s="308">
        <f t="shared" si="129"/>
        <v>0</v>
      </c>
      <c r="N969" s="234"/>
      <c r="O969" s="234"/>
      <c r="P969" s="234"/>
      <c r="Q969" s="234"/>
      <c r="R969" s="234"/>
      <c r="S969" s="234"/>
      <c r="T969" s="234"/>
      <c r="U969" s="234"/>
      <c r="V969" s="234"/>
      <c r="W969" s="234"/>
      <c r="X969" s="234"/>
      <c r="Y969" s="234"/>
      <c r="Z969" s="234"/>
      <c r="AA969" s="234"/>
      <c r="AB969" s="234"/>
      <c r="AC969" s="234"/>
      <c r="AD969" s="234"/>
      <c r="AE969" s="234"/>
      <c r="AF969" s="234"/>
      <c r="AG969" s="234"/>
      <c r="AH969" s="234"/>
      <c r="AI969" s="234"/>
      <c r="AJ969" s="234"/>
      <c r="AK969" s="234"/>
      <c r="AL969" s="258" t="str">
        <f t="shared" si="131"/>
        <v>нет</v>
      </c>
      <c r="AM969" s="258" t="str">
        <f t="shared" si="133"/>
        <v>нет</v>
      </c>
      <c r="AN969" s="258">
        <f t="shared" si="130"/>
        <v>0</v>
      </c>
      <c r="AO969" s="258" t="e">
        <f t="shared" si="132"/>
        <v>#VALUE!</v>
      </c>
    </row>
    <row r="970" spans="1:41">
      <c r="A970" s="261" t="e">
        <f t="shared" si="134"/>
        <v>#VALUE!</v>
      </c>
      <c r="B970" s="241">
        <v>967</v>
      </c>
      <c r="C970" s="242"/>
      <c r="D970" s="257" t="str">
        <f t="shared" si="127"/>
        <v/>
      </c>
      <c r="E970" s="234"/>
      <c r="F970" s="234"/>
      <c r="G970" s="242"/>
      <c r="H970" s="257" t="str">
        <f t="shared" si="128"/>
        <v/>
      </c>
      <c r="I970" s="234"/>
      <c r="J970" s="234"/>
      <c r="K970" s="234"/>
      <c r="L970" s="234"/>
      <c r="M970" s="308">
        <f t="shared" si="129"/>
        <v>0</v>
      </c>
      <c r="N970" s="234"/>
      <c r="O970" s="234"/>
      <c r="P970" s="234"/>
      <c r="Q970" s="234"/>
      <c r="R970" s="234"/>
      <c r="S970" s="234"/>
      <c r="T970" s="234"/>
      <c r="U970" s="234"/>
      <c r="V970" s="234"/>
      <c r="W970" s="234"/>
      <c r="X970" s="234"/>
      <c r="Y970" s="234"/>
      <c r="Z970" s="234"/>
      <c r="AA970" s="234"/>
      <c r="AB970" s="234"/>
      <c r="AC970" s="234"/>
      <c r="AD970" s="234"/>
      <c r="AE970" s="234"/>
      <c r="AF970" s="234"/>
      <c r="AG970" s="234"/>
      <c r="AH970" s="234"/>
      <c r="AI970" s="234"/>
      <c r="AJ970" s="234"/>
      <c r="AK970" s="234"/>
      <c r="AL970" s="258" t="str">
        <f t="shared" si="131"/>
        <v>нет</v>
      </c>
      <c r="AM970" s="258" t="str">
        <f t="shared" si="133"/>
        <v>нет</v>
      </c>
      <c r="AN970" s="258">
        <f t="shared" si="130"/>
        <v>0</v>
      </c>
      <c r="AO970" s="258" t="e">
        <f t="shared" si="132"/>
        <v>#VALUE!</v>
      </c>
    </row>
    <row r="971" spans="1:41">
      <c r="A971" s="261" t="e">
        <f t="shared" si="134"/>
        <v>#VALUE!</v>
      </c>
      <c r="B971" s="241">
        <v>968</v>
      </c>
      <c r="C971" s="242"/>
      <c r="D971" s="257" t="str">
        <f t="shared" si="127"/>
        <v/>
      </c>
      <c r="E971" s="234"/>
      <c r="F971" s="234"/>
      <c r="G971" s="242"/>
      <c r="H971" s="257" t="str">
        <f t="shared" si="128"/>
        <v/>
      </c>
      <c r="I971" s="234"/>
      <c r="J971" s="234"/>
      <c r="K971" s="234"/>
      <c r="L971" s="234"/>
      <c r="M971" s="308">
        <f t="shared" si="129"/>
        <v>0</v>
      </c>
      <c r="N971" s="234"/>
      <c r="O971" s="234"/>
      <c r="P971" s="234"/>
      <c r="Q971" s="234"/>
      <c r="R971" s="234"/>
      <c r="S971" s="234"/>
      <c r="T971" s="234"/>
      <c r="U971" s="234"/>
      <c r="V971" s="234"/>
      <c r="W971" s="234"/>
      <c r="X971" s="234"/>
      <c r="Y971" s="234"/>
      <c r="Z971" s="234"/>
      <c r="AA971" s="234"/>
      <c r="AB971" s="234"/>
      <c r="AC971" s="234"/>
      <c r="AD971" s="234"/>
      <c r="AE971" s="234"/>
      <c r="AF971" s="234"/>
      <c r="AG971" s="234"/>
      <c r="AH971" s="234"/>
      <c r="AI971" s="234"/>
      <c r="AJ971" s="234"/>
      <c r="AK971" s="234"/>
      <c r="AL971" s="258" t="str">
        <f t="shared" si="131"/>
        <v>нет</v>
      </c>
      <c r="AM971" s="258" t="str">
        <f t="shared" si="133"/>
        <v>нет</v>
      </c>
      <c r="AN971" s="258">
        <f t="shared" si="130"/>
        <v>0</v>
      </c>
      <c r="AO971" s="258" t="e">
        <f t="shared" si="132"/>
        <v>#VALUE!</v>
      </c>
    </row>
    <row r="972" spans="1:41">
      <c r="A972" s="261" t="e">
        <f t="shared" si="134"/>
        <v>#VALUE!</v>
      </c>
      <c r="B972" s="241">
        <v>969</v>
      </c>
      <c r="C972" s="242"/>
      <c r="D972" s="257" t="str">
        <f t="shared" si="127"/>
        <v/>
      </c>
      <c r="E972" s="234"/>
      <c r="F972" s="234"/>
      <c r="G972" s="242"/>
      <c r="H972" s="257" t="str">
        <f t="shared" si="128"/>
        <v/>
      </c>
      <c r="I972" s="234"/>
      <c r="J972" s="234"/>
      <c r="K972" s="234"/>
      <c r="L972" s="234"/>
      <c r="M972" s="308">
        <f t="shared" si="129"/>
        <v>0</v>
      </c>
      <c r="N972" s="234"/>
      <c r="O972" s="234"/>
      <c r="P972" s="234"/>
      <c r="Q972" s="234"/>
      <c r="R972" s="234"/>
      <c r="S972" s="234"/>
      <c r="T972" s="234"/>
      <c r="U972" s="234"/>
      <c r="V972" s="234"/>
      <c r="W972" s="234"/>
      <c r="X972" s="234"/>
      <c r="Y972" s="234"/>
      <c r="Z972" s="234"/>
      <c r="AA972" s="234"/>
      <c r="AB972" s="234"/>
      <c r="AC972" s="234"/>
      <c r="AD972" s="234"/>
      <c r="AE972" s="234"/>
      <c r="AF972" s="234"/>
      <c r="AG972" s="234"/>
      <c r="AH972" s="234"/>
      <c r="AI972" s="234"/>
      <c r="AJ972" s="234"/>
      <c r="AK972" s="234"/>
      <c r="AL972" s="258" t="str">
        <f t="shared" si="131"/>
        <v>нет</v>
      </c>
      <c r="AM972" s="258" t="str">
        <f t="shared" si="133"/>
        <v>нет</v>
      </c>
      <c r="AN972" s="258">
        <f t="shared" si="130"/>
        <v>0</v>
      </c>
      <c r="AO972" s="258" t="e">
        <f t="shared" si="132"/>
        <v>#VALUE!</v>
      </c>
    </row>
    <row r="973" spans="1:41">
      <c r="A973" s="261" t="e">
        <f t="shared" si="134"/>
        <v>#VALUE!</v>
      </c>
      <c r="B973" s="241">
        <v>970</v>
      </c>
      <c r="C973" s="242"/>
      <c r="D973" s="257" t="str">
        <f t="shared" si="127"/>
        <v/>
      </c>
      <c r="E973" s="234"/>
      <c r="F973" s="234"/>
      <c r="G973" s="242"/>
      <c r="H973" s="257" t="str">
        <f t="shared" si="128"/>
        <v/>
      </c>
      <c r="I973" s="234"/>
      <c r="J973" s="234"/>
      <c r="K973" s="234"/>
      <c r="L973" s="234"/>
      <c r="M973" s="308">
        <f t="shared" si="129"/>
        <v>0</v>
      </c>
      <c r="N973" s="234"/>
      <c r="O973" s="234"/>
      <c r="P973" s="234"/>
      <c r="Q973" s="234"/>
      <c r="R973" s="234"/>
      <c r="S973" s="234"/>
      <c r="T973" s="234"/>
      <c r="U973" s="234"/>
      <c r="V973" s="234"/>
      <c r="W973" s="234"/>
      <c r="X973" s="234"/>
      <c r="Y973" s="234"/>
      <c r="Z973" s="234"/>
      <c r="AA973" s="234"/>
      <c r="AB973" s="234"/>
      <c r="AC973" s="234"/>
      <c r="AD973" s="234"/>
      <c r="AE973" s="234"/>
      <c r="AF973" s="234"/>
      <c r="AG973" s="234"/>
      <c r="AH973" s="234"/>
      <c r="AI973" s="234"/>
      <c r="AJ973" s="234"/>
      <c r="AK973" s="234"/>
      <c r="AL973" s="258" t="str">
        <f t="shared" si="131"/>
        <v>нет</v>
      </c>
      <c r="AM973" s="258" t="str">
        <f t="shared" si="133"/>
        <v>нет</v>
      </c>
      <c r="AN973" s="258">
        <f t="shared" si="130"/>
        <v>0</v>
      </c>
      <c r="AO973" s="258" t="e">
        <f t="shared" si="132"/>
        <v>#VALUE!</v>
      </c>
    </row>
    <row r="974" spans="1:41">
      <c r="A974" s="261" t="e">
        <f t="shared" si="134"/>
        <v>#VALUE!</v>
      </c>
      <c r="B974" s="241">
        <v>971</v>
      </c>
      <c r="C974" s="242"/>
      <c r="D974" s="257" t="str">
        <f t="shared" si="127"/>
        <v/>
      </c>
      <c r="E974" s="234"/>
      <c r="F974" s="234"/>
      <c r="G974" s="242"/>
      <c r="H974" s="257" t="str">
        <f t="shared" si="128"/>
        <v/>
      </c>
      <c r="I974" s="234"/>
      <c r="J974" s="234"/>
      <c r="K974" s="234"/>
      <c r="L974" s="234"/>
      <c r="M974" s="308">
        <f t="shared" si="129"/>
        <v>0</v>
      </c>
      <c r="N974" s="234"/>
      <c r="O974" s="234"/>
      <c r="P974" s="234"/>
      <c r="Q974" s="234"/>
      <c r="R974" s="234"/>
      <c r="S974" s="234"/>
      <c r="T974" s="234"/>
      <c r="U974" s="234"/>
      <c r="V974" s="234"/>
      <c r="W974" s="234"/>
      <c r="X974" s="234"/>
      <c r="Y974" s="234"/>
      <c r="Z974" s="234"/>
      <c r="AA974" s="234"/>
      <c r="AB974" s="234"/>
      <c r="AC974" s="234"/>
      <c r="AD974" s="234"/>
      <c r="AE974" s="234"/>
      <c r="AF974" s="234"/>
      <c r="AG974" s="234"/>
      <c r="AH974" s="234"/>
      <c r="AI974" s="234"/>
      <c r="AJ974" s="234"/>
      <c r="AK974" s="234"/>
      <c r="AL974" s="258" t="str">
        <f t="shared" si="131"/>
        <v>нет</v>
      </c>
      <c r="AM974" s="258" t="str">
        <f t="shared" si="133"/>
        <v>нет</v>
      </c>
      <c r="AN974" s="258">
        <f t="shared" si="130"/>
        <v>0</v>
      </c>
      <c r="AO974" s="258" t="e">
        <f t="shared" si="132"/>
        <v>#VALUE!</v>
      </c>
    </row>
    <row r="975" spans="1:41">
      <c r="A975" s="261" t="e">
        <f t="shared" si="134"/>
        <v>#VALUE!</v>
      </c>
      <c r="B975" s="241">
        <v>972</v>
      </c>
      <c r="C975" s="242"/>
      <c r="D975" s="257" t="str">
        <f t="shared" si="127"/>
        <v/>
      </c>
      <c r="E975" s="234"/>
      <c r="F975" s="234"/>
      <c r="G975" s="242"/>
      <c r="H975" s="257" t="str">
        <f t="shared" si="128"/>
        <v/>
      </c>
      <c r="I975" s="234"/>
      <c r="J975" s="234"/>
      <c r="K975" s="234"/>
      <c r="L975" s="234"/>
      <c r="M975" s="308">
        <f t="shared" si="129"/>
        <v>0</v>
      </c>
      <c r="N975" s="234"/>
      <c r="O975" s="234"/>
      <c r="P975" s="234"/>
      <c r="Q975" s="234"/>
      <c r="R975" s="234"/>
      <c r="S975" s="234"/>
      <c r="T975" s="234"/>
      <c r="U975" s="234"/>
      <c r="V975" s="234"/>
      <c r="W975" s="234"/>
      <c r="X975" s="234"/>
      <c r="Y975" s="234"/>
      <c r="Z975" s="234"/>
      <c r="AA975" s="234"/>
      <c r="AB975" s="234"/>
      <c r="AC975" s="234"/>
      <c r="AD975" s="234"/>
      <c r="AE975" s="234"/>
      <c r="AF975" s="234"/>
      <c r="AG975" s="234"/>
      <c r="AH975" s="234"/>
      <c r="AI975" s="234"/>
      <c r="AJ975" s="234"/>
      <c r="AK975" s="234"/>
      <c r="AL975" s="258" t="str">
        <f t="shared" si="131"/>
        <v>нет</v>
      </c>
      <c r="AM975" s="258" t="str">
        <f t="shared" si="133"/>
        <v>нет</v>
      </c>
      <c r="AN975" s="258">
        <f t="shared" si="130"/>
        <v>0</v>
      </c>
      <c r="AO975" s="258" t="e">
        <f t="shared" si="132"/>
        <v>#VALUE!</v>
      </c>
    </row>
    <row r="976" spans="1:41">
      <c r="A976" s="261" t="e">
        <f t="shared" si="134"/>
        <v>#VALUE!</v>
      </c>
      <c r="B976" s="241">
        <v>973</v>
      </c>
      <c r="C976" s="242"/>
      <c r="D976" s="257" t="str">
        <f t="shared" si="127"/>
        <v/>
      </c>
      <c r="E976" s="234"/>
      <c r="F976" s="234"/>
      <c r="G976" s="242"/>
      <c r="H976" s="257" t="str">
        <f t="shared" si="128"/>
        <v/>
      </c>
      <c r="I976" s="234"/>
      <c r="J976" s="234"/>
      <c r="K976" s="234"/>
      <c r="L976" s="234"/>
      <c r="M976" s="308">
        <f t="shared" si="129"/>
        <v>0</v>
      </c>
      <c r="N976" s="234"/>
      <c r="O976" s="234"/>
      <c r="P976" s="234"/>
      <c r="Q976" s="234"/>
      <c r="R976" s="234"/>
      <c r="S976" s="234"/>
      <c r="T976" s="234"/>
      <c r="U976" s="234"/>
      <c r="V976" s="234"/>
      <c r="W976" s="234"/>
      <c r="X976" s="234"/>
      <c r="Y976" s="234"/>
      <c r="Z976" s="234"/>
      <c r="AA976" s="234"/>
      <c r="AB976" s="234"/>
      <c r="AC976" s="234"/>
      <c r="AD976" s="234"/>
      <c r="AE976" s="234"/>
      <c r="AF976" s="234"/>
      <c r="AG976" s="234"/>
      <c r="AH976" s="234"/>
      <c r="AI976" s="234"/>
      <c r="AJ976" s="234"/>
      <c r="AK976" s="234"/>
      <c r="AL976" s="258" t="str">
        <f t="shared" si="131"/>
        <v>нет</v>
      </c>
      <c r="AM976" s="258" t="str">
        <f t="shared" si="133"/>
        <v>нет</v>
      </c>
      <c r="AN976" s="258">
        <f t="shared" si="130"/>
        <v>0</v>
      </c>
      <c r="AO976" s="258" t="e">
        <f t="shared" si="132"/>
        <v>#VALUE!</v>
      </c>
    </row>
    <row r="977" spans="1:41">
      <c r="A977" s="261" t="e">
        <f t="shared" si="134"/>
        <v>#VALUE!</v>
      </c>
      <c r="B977" s="241">
        <v>974</v>
      </c>
      <c r="C977" s="242"/>
      <c r="D977" s="257" t="str">
        <f t="shared" si="127"/>
        <v/>
      </c>
      <c r="E977" s="234"/>
      <c r="F977" s="234"/>
      <c r="G977" s="242"/>
      <c r="H977" s="257" t="str">
        <f t="shared" si="128"/>
        <v/>
      </c>
      <c r="I977" s="234"/>
      <c r="J977" s="234"/>
      <c r="K977" s="234"/>
      <c r="L977" s="234"/>
      <c r="M977" s="308">
        <f t="shared" si="129"/>
        <v>0</v>
      </c>
      <c r="N977" s="234"/>
      <c r="O977" s="234"/>
      <c r="P977" s="234"/>
      <c r="Q977" s="234"/>
      <c r="R977" s="234"/>
      <c r="S977" s="234"/>
      <c r="T977" s="234"/>
      <c r="U977" s="234"/>
      <c r="V977" s="234"/>
      <c r="W977" s="234"/>
      <c r="X977" s="234"/>
      <c r="Y977" s="234"/>
      <c r="Z977" s="234"/>
      <c r="AA977" s="234"/>
      <c r="AB977" s="234"/>
      <c r="AC977" s="234"/>
      <c r="AD977" s="234"/>
      <c r="AE977" s="234"/>
      <c r="AF977" s="234"/>
      <c r="AG977" s="234"/>
      <c r="AH977" s="234"/>
      <c r="AI977" s="234"/>
      <c r="AJ977" s="234"/>
      <c r="AK977" s="234"/>
      <c r="AL977" s="258" t="str">
        <f t="shared" si="131"/>
        <v>нет</v>
      </c>
      <c r="AM977" s="258" t="str">
        <f t="shared" si="133"/>
        <v>нет</v>
      </c>
      <c r="AN977" s="258">
        <f t="shared" si="130"/>
        <v>0</v>
      </c>
      <c r="AO977" s="258" t="e">
        <f t="shared" si="132"/>
        <v>#VALUE!</v>
      </c>
    </row>
    <row r="978" spans="1:41">
      <c r="A978" s="261" t="e">
        <f t="shared" si="134"/>
        <v>#VALUE!</v>
      </c>
      <c r="B978" s="241">
        <v>975</v>
      </c>
      <c r="C978" s="242"/>
      <c r="D978" s="257" t="str">
        <f t="shared" si="127"/>
        <v/>
      </c>
      <c r="E978" s="234"/>
      <c r="F978" s="234"/>
      <c r="G978" s="242"/>
      <c r="H978" s="257" t="str">
        <f t="shared" si="128"/>
        <v/>
      </c>
      <c r="I978" s="234"/>
      <c r="J978" s="234"/>
      <c r="K978" s="234"/>
      <c r="L978" s="234"/>
      <c r="M978" s="308">
        <f t="shared" si="129"/>
        <v>0</v>
      </c>
      <c r="N978" s="234"/>
      <c r="O978" s="234"/>
      <c r="P978" s="234"/>
      <c r="Q978" s="234"/>
      <c r="R978" s="234"/>
      <c r="S978" s="234"/>
      <c r="T978" s="234"/>
      <c r="U978" s="234"/>
      <c r="V978" s="234"/>
      <c r="W978" s="234"/>
      <c r="X978" s="234"/>
      <c r="Y978" s="234"/>
      <c r="Z978" s="234"/>
      <c r="AA978" s="234"/>
      <c r="AB978" s="234"/>
      <c r="AC978" s="234"/>
      <c r="AD978" s="234"/>
      <c r="AE978" s="234"/>
      <c r="AF978" s="234"/>
      <c r="AG978" s="234"/>
      <c r="AH978" s="234"/>
      <c r="AI978" s="234"/>
      <c r="AJ978" s="234"/>
      <c r="AK978" s="234"/>
      <c r="AL978" s="258" t="str">
        <f t="shared" si="131"/>
        <v>нет</v>
      </c>
      <c r="AM978" s="258" t="str">
        <f t="shared" si="133"/>
        <v>нет</v>
      </c>
      <c r="AN978" s="258">
        <f t="shared" si="130"/>
        <v>0</v>
      </c>
      <c r="AO978" s="258" t="e">
        <f t="shared" si="132"/>
        <v>#VALUE!</v>
      </c>
    </row>
    <row r="979" spans="1:41">
      <c r="A979" s="261" t="e">
        <f t="shared" si="134"/>
        <v>#VALUE!</v>
      </c>
      <c r="B979" s="241">
        <v>976</v>
      </c>
      <c r="C979" s="242"/>
      <c r="D979" s="257" t="str">
        <f t="shared" si="127"/>
        <v/>
      </c>
      <c r="E979" s="234"/>
      <c r="F979" s="234"/>
      <c r="G979" s="242"/>
      <c r="H979" s="257" t="str">
        <f t="shared" si="128"/>
        <v/>
      </c>
      <c r="I979" s="234"/>
      <c r="J979" s="234"/>
      <c r="K979" s="234"/>
      <c r="L979" s="234"/>
      <c r="M979" s="308">
        <f t="shared" si="129"/>
        <v>0</v>
      </c>
      <c r="N979" s="234"/>
      <c r="O979" s="234"/>
      <c r="P979" s="234"/>
      <c r="Q979" s="234"/>
      <c r="R979" s="234"/>
      <c r="S979" s="234"/>
      <c r="T979" s="234"/>
      <c r="U979" s="234"/>
      <c r="V979" s="234"/>
      <c r="W979" s="234"/>
      <c r="X979" s="234"/>
      <c r="Y979" s="234"/>
      <c r="Z979" s="234"/>
      <c r="AA979" s="234"/>
      <c r="AB979" s="234"/>
      <c r="AC979" s="234"/>
      <c r="AD979" s="234"/>
      <c r="AE979" s="234"/>
      <c r="AF979" s="234"/>
      <c r="AG979" s="234"/>
      <c r="AH979" s="234"/>
      <c r="AI979" s="234"/>
      <c r="AJ979" s="234"/>
      <c r="AK979" s="234"/>
      <c r="AL979" s="258" t="str">
        <f t="shared" si="131"/>
        <v>нет</v>
      </c>
      <c r="AM979" s="258" t="str">
        <f t="shared" si="133"/>
        <v>нет</v>
      </c>
      <c r="AN979" s="258">
        <f t="shared" si="130"/>
        <v>0</v>
      </c>
      <c r="AO979" s="258" t="e">
        <f t="shared" si="132"/>
        <v>#VALUE!</v>
      </c>
    </row>
    <row r="980" spans="1:41">
      <c r="A980" s="261" t="e">
        <f t="shared" si="134"/>
        <v>#VALUE!</v>
      </c>
      <c r="B980" s="241">
        <v>977</v>
      </c>
      <c r="C980" s="242"/>
      <c r="D980" s="257" t="str">
        <f t="shared" si="127"/>
        <v/>
      </c>
      <c r="E980" s="234"/>
      <c r="F980" s="234"/>
      <c r="G980" s="242"/>
      <c r="H980" s="257" t="str">
        <f t="shared" si="128"/>
        <v/>
      </c>
      <c r="I980" s="234"/>
      <c r="J980" s="234"/>
      <c r="K980" s="234"/>
      <c r="L980" s="234"/>
      <c r="M980" s="308">
        <f t="shared" si="129"/>
        <v>0</v>
      </c>
      <c r="N980" s="234"/>
      <c r="O980" s="234"/>
      <c r="P980" s="234"/>
      <c r="Q980" s="234"/>
      <c r="R980" s="234"/>
      <c r="S980" s="234"/>
      <c r="T980" s="234"/>
      <c r="U980" s="234"/>
      <c r="V980" s="234"/>
      <c r="W980" s="234"/>
      <c r="X980" s="234"/>
      <c r="Y980" s="234"/>
      <c r="Z980" s="234"/>
      <c r="AA980" s="234"/>
      <c r="AB980" s="234"/>
      <c r="AC980" s="234"/>
      <c r="AD980" s="234"/>
      <c r="AE980" s="234"/>
      <c r="AF980" s="234"/>
      <c r="AG980" s="234"/>
      <c r="AH980" s="234"/>
      <c r="AI980" s="234"/>
      <c r="AJ980" s="234"/>
      <c r="AK980" s="234"/>
      <c r="AL980" s="258" t="str">
        <f t="shared" si="131"/>
        <v>нет</v>
      </c>
      <c r="AM980" s="258" t="str">
        <f t="shared" si="133"/>
        <v>нет</v>
      </c>
      <c r="AN980" s="258">
        <f t="shared" si="130"/>
        <v>0</v>
      </c>
      <c r="AO980" s="258" t="e">
        <f t="shared" si="132"/>
        <v>#VALUE!</v>
      </c>
    </row>
    <row r="981" spans="1:41">
      <c r="A981" s="261" t="e">
        <f t="shared" si="134"/>
        <v>#VALUE!</v>
      </c>
      <c r="B981" s="241">
        <v>978</v>
      </c>
      <c r="C981" s="242"/>
      <c r="D981" s="257" t="str">
        <f t="shared" si="127"/>
        <v/>
      </c>
      <c r="E981" s="234"/>
      <c r="F981" s="234"/>
      <c r="G981" s="242"/>
      <c r="H981" s="257" t="str">
        <f t="shared" si="128"/>
        <v/>
      </c>
      <c r="I981" s="234"/>
      <c r="J981" s="234"/>
      <c r="K981" s="234"/>
      <c r="L981" s="234"/>
      <c r="M981" s="308">
        <f t="shared" si="129"/>
        <v>0</v>
      </c>
      <c r="N981" s="234"/>
      <c r="O981" s="234"/>
      <c r="P981" s="234"/>
      <c r="Q981" s="234"/>
      <c r="R981" s="234"/>
      <c r="S981" s="234"/>
      <c r="T981" s="234"/>
      <c r="U981" s="234"/>
      <c r="V981" s="234"/>
      <c r="W981" s="234"/>
      <c r="X981" s="234"/>
      <c r="Y981" s="234"/>
      <c r="Z981" s="234"/>
      <c r="AA981" s="234"/>
      <c r="AB981" s="234"/>
      <c r="AC981" s="234"/>
      <c r="AD981" s="234"/>
      <c r="AE981" s="234"/>
      <c r="AF981" s="234"/>
      <c r="AG981" s="234"/>
      <c r="AH981" s="234"/>
      <c r="AI981" s="234"/>
      <c r="AJ981" s="234"/>
      <c r="AK981" s="234"/>
      <c r="AL981" s="258" t="str">
        <f t="shared" si="131"/>
        <v>нет</v>
      </c>
      <c r="AM981" s="258" t="str">
        <f t="shared" si="133"/>
        <v>нет</v>
      </c>
      <c r="AN981" s="258">
        <f t="shared" si="130"/>
        <v>0</v>
      </c>
      <c r="AO981" s="258" t="e">
        <f t="shared" si="132"/>
        <v>#VALUE!</v>
      </c>
    </row>
    <row r="982" spans="1:41">
      <c r="A982" s="261" t="e">
        <f t="shared" si="134"/>
        <v>#VALUE!</v>
      </c>
      <c r="B982" s="241">
        <v>979</v>
      </c>
      <c r="C982" s="242"/>
      <c r="D982" s="257" t="str">
        <f t="shared" si="127"/>
        <v/>
      </c>
      <c r="E982" s="234"/>
      <c r="F982" s="234"/>
      <c r="G982" s="242"/>
      <c r="H982" s="257" t="str">
        <f t="shared" si="128"/>
        <v/>
      </c>
      <c r="I982" s="234"/>
      <c r="J982" s="234"/>
      <c r="K982" s="234"/>
      <c r="L982" s="234"/>
      <c r="M982" s="308">
        <f t="shared" si="129"/>
        <v>0</v>
      </c>
      <c r="N982" s="234"/>
      <c r="O982" s="234"/>
      <c r="P982" s="234"/>
      <c r="Q982" s="234"/>
      <c r="R982" s="234"/>
      <c r="S982" s="234"/>
      <c r="T982" s="234"/>
      <c r="U982" s="234"/>
      <c r="V982" s="234"/>
      <c r="W982" s="234"/>
      <c r="X982" s="234"/>
      <c r="Y982" s="234"/>
      <c r="Z982" s="234"/>
      <c r="AA982" s="234"/>
      <c r="AB982" s="234"/>
      <c r="AC982" s="234"/>
      <c r="AD982" s="234"/>
      <c r="AE982" s="234"/>
      <c r="AF982" s="234"/>
      <c r="AG982" s="234"/>
      <c r="AH982" s="234"/>
      <c r="AI982" s="234"/>
      <c r="AJ982" s="234"/>
      <c r="AK982" s="234"/>
      <c r="AL982" s="258" t="str">
        <f t="shared" si="131"/>
        <v>нет</v>
      </c>
      <c r="AM982" s="258" t="str">
        <f t="shared" si="133"/>
        <v>нет</v>
      </c>
      <c r="AN982" s="258">
        <f t="shared" si="130"/>
        <v>0</v>
      </c>
      <c r="AO982" s="258" t="e">
        <f t="shared" si="132"/>
        <v>#VALUE!</v>
      </c>
    </row>
    <row r="983" spans="1:41">
      <c r="A983" s="261" t="e">
        <f t="shared" si="134"/>
        <v>#VALUE!</v>
      </c>
      <c r="B983" s="241">
        <v>980</v>
      </c>
      <c r="C983" s="242"/>
      <c r="D983" s="257" t="str">
        <f t="shared" si="127"/>
        <v/>
      </c>
      <c r="E983" s="234"/>
      <c r="F983" s="234"/>
      <c r="G983" s="242"/>
      <c r="H983" s="257" t="str">
        <f t="shared" si="128"/>
        <v/>
      </c>
      <c r="I983" s="234"/>
      <c r="J983" s="234"/>
      <c r="K983" s="234"/>
      <c r="L983" s="234"/>
      <c r="M983" s="308">
        <f t="shared" si="129"/>
        <v>0</v>
      </c>
      <c r="N983" s="234"/>
      <c r="O983" s="234"/>
      <c r="P983" s="234"/>
      <c r="Q983" s="234"/>
      <c r="R983" s="234"/>
      <c r="S983" s="234"/>
      <c r="T983" s="234"/>
      <c r="U983" s="234"/>
      <c r="V983" s="234"/>
      <c r="W983" s="234"/>
      <c r="X983" s="234"/>
      <c r="Y983" s="234"/>
      <c r="Z983" s="234"/>
      <c r="AA983" s="234"/>
      <c r="AB983" s="234"/>
      <c r="AC983" s="234"/>
      <c r="AD983" s="234"/>
      <c r="AE983" s="234"/>
      <c r="AF983" s="234"/>
      <c r="AG983" s="234"/>
      <c r="AH983" s="234"/>
      <c r="AI983" s="234"/>
      <c r="AJ983" s="234"/>
      <c r="AK983" s="234"/>
      <c r="AL983" s="258" t="str">
        <f t="shared" si="131"/>
        <v>нет</v>
      </c>
      <c r="AM983" s="258" t="str">
        <f t="shared" si="133"/>
        <v>нет</v>
      </c>
      <c r="AN983" s="258">
        <f t="shared" si="130"/>
        <v>0</v>
      </c>
      <c r="AO983" s="258" t="e">
        <f t="shared" si="132"/>
        <v>#VALUE!</v>
      </c>
    </row>
    <row r="984" spans="1:41">
      <c r="A984" s="261" t="e">
        <f t="shared" si="134"/>
        <v>#VALUE!</v>
      </c>
      <c r="B984" s="241">
        <v>981</v>
      </c>
      <c r="C984" s="242"/>
      <c r="D984" s="257" t="str">
        <f t="shared" si="127"/>
        <v/>
      </c>
      <c r="E984" s="234"/>
      <c r="F984" s="234"/>
      <c r="G984" s="242"/>
      <c r="H984" s="257" t="str">
        <f t="shared" si="128"/>
        <v/>
      </c>
      <c r="I984" s="234"/>
      <c r="J984" s="234"/>
      <c r="K984" s="234"/>
      <c r="L984" s="234"/>
      <c r="M984" s="308">
        <f t="shared" si="129"/>
        <v>0</v>
      </c>
      <c r="N984" s="234"/>
      <c r="O984" s="234"/>
      <c r="P984" s="234"/>
      <c r="Q984" s="234"/>
      <c r="R984" s="234"/>
      <c r="S984" s="234"/>
      <c r="T984" s="234"/>
      <c r="U984" s="234"/>
      <c r="V984" s="234"/>
      <c r="W984" s="234"/>
      <c r="X984" s="234"/>
      <c r="Y984" s="234"/>
      <c r="Z984" s="234"/>
      <c r="AA984" s="234"/>
      <c r="AB984" s="234"/>
      <c r="AC984" s="234"/>
      <c r="AD984" s="234"/>
      <c r="AE984" s="234"/>
      <c r="AF984" s="234"/>
      <c r="AG984" s="234"/>
      <c r="AH984" s="234"/>
      <c r="AI984" s="234"/>
      <c r="AJ984" s="234"/>
      <c r="AK984" s="234"/>
      <c r="AL984" s="258" t="str">
        <f t="shared" si="131"/>
        <v>нет</v>
      </c>
      <c r="AM984" s="258" t="str">
        <f t="shared" si="133"/>
        <v>нет</v>
      </c>
      <c r="AN984" s="258">
        <f t="shared" si="130"/>
        <v>0</v>
      </c>
      <c r="AO984" s="258" t="e">
        <f t="shared" si="132"/>
        <v>#VALUE!</v>
      </c>
    </row>
    <row r="985" spans="1:41">
      <c r="A985" s="261" t="e">
        <f t="shared" si="134"/>
        <v>#VALUE!</v>
      </c>
      <c r="B985" s="241">
        <v>982</v>
      </c>
      <c r="C985" s="242"/>
      <c r="D985" s="257" t="str">
        <f t="shared" si="127"/>
        <v/>
      </c>
      <c r="E985" s="234"/>
      <c r="F985" s="234"/>
      <c r="G985" s="242"/>
      <c r="H985" s="257" t="str">
        <f t="shared" si="128"/>
        <v/>
      </c>
      <c r="I985" s="234"/>
      <c r="J985" s="234"/>
      <c r="K985" s="234"/>
      <c r="L985" s="234"/>
      <c r="M985" s="308">
        <f t="shared" si="129"/>
        <v>0</v>
      </c>
      <c r="N985" s="234"/>
      <c r="O985" s="234"/>
      <c r="P985" s="234"/>
      <c r="Q985" s="234"/>
      <c r="R985" s="234"/>
      <c r="S985" s="234"/>
      <c r="T985" s="234"/>
      <c r="U985" s="234"/>
      <c r="V985" s="234"/>
      <c r="W985" s="234"/>
      <c r="X985" s="234"/>
      <c r="Y985" s="234"/>
      <c r="Z985" s="234"/>
      <c r="AA985" s="234"/>
      <c r="AB985" s="234"/>
      <c r="AC985" s="234"/>
      <c r="AD985" s="234"/>
      <c r="AE985" s="234"/>
      <c r="AF985" s="234"/>
      <c r="AG985" s="234"/>
      <c r="AH985" s="234"/>
      <c r="AI985" s="234"/>
      <c r="AJ985" s="234"/>
      <c r="AK985" s="234"/>
      <c r="AL985" s="258" t="str">
        <f t="shared" si="131"/>
        <v>нет</v>
      </c>
      <c r="AM985" s="258" t="str">
        <f t="shared" si="133"/>
        <v>нет</v>
      </c>
      <c r="AN985" s="258">
        <f t="shared" si="130"/>
        <v>0</v>
      </c>
      <c r="AO985" s="258" t="e">
        <f t="shared" si="132"/>
        <v>#VALUE!</v>
      </c>
    </row>
    <row r="986" spans="1:41">
      <c r="A986" s="261" t="e">
        <f t="shared" si="134"/>
        <v>#VALUE!</v>
      </c>
      <c r="B986" s="241">
        <v>983</v>
      </c>
      <c r="C986" s="242"/>
      <c r="D986" s="257" t="str">
        <f t="shared" si="127"/>
        <v/>
      </c>
      <c r="E986" s="234"/>
      <c r="F986" s="234"/>
      <c r="G986" s="242"/>
      <c r="H986" s="257" t="str">
        <f t="shared" si="128"/>
        <v/>
      </c>
      <c r="I986" s="234"/>
      <c r="J986" s="234"/>
      <c r="K986" s="234"/>
      <c r="L986" s="234"/>
      <c r="M986" s="308">
        <f t="shared" si="129"/>
        <v>0</v>
      </c>
      <c r="N986" s="234"/>
      <c r="O986" s="234"/>
      <c r="P986" s="234"/>
      <c r="Q986" s="234"/>
      <c r="R986" s="234"/>
      <c r="S986" s="234"/>
      <c r="T986" s="234"/>
      <c r="U986" s="234"/>
      <c r="V986" s="234"/>
      <c r="W986" s="234"/>
      <c r="X986" s="234"/>
      <c r="Y986" s="234"/>
      <c r="Z986" s="234"/>
      <c r="AA986" s="234"/>
      <c r="AB986" s="234"/>
      <c r="AC986" s="234"/>
      <c r="AD986" s="234"/>
      <c r="AE986" s="234"/>
      <c r="AF986" s="234"/>
      <c r="AG986" s="234"/>
      <c r="AH986" s="234"/>
      <c r="AI986" s="234"/>
      <c r="AJ986" s="234"/>
      <c r="AK986" s="234"/>
      <c r="AL986" s="258" t="str">
        <f t="shared" si="131"/>
        <v>нет</v>
      </c>
      <c r="AM986" s="258" t="str">
        <f t="shared" si="133"/>
        <v>нет</v>
      </c>
      <c r="AN986" s="258">
        <f t="shared" si="130"/>
        <v>0</v>
      </c>
      <c r="AO986" s="258" t="e">
        <f t="shared" si="132"/>
        <v>#VALUE!</v>
      </c>
    </row>
    <row r="987" spans="1:41">
      <c r="A987" s="261" t="e">
        <f t="shared" si="134"/>
        <v>#VALUE!</v>
      </c>
      <c r="B987" s="241">
        <v>984</v>
      </c>
      <c r="C987" s="242"/>
      <c r="D987" s="257" t="str">
        <f t="shared" si="127"/>
        <v/>
      </c>
      <c r="E987" s="234"/>
      <c r="F987" s="234"/>
      <c r="G987" s="242"/>
      <c r="H987" s="257" t="str">
        <f t="shared" si="128"/>
        <v/>
      </c>
      <c r="I987" s="234"/>
      <c r="J987" s="234"/>
      <c r="K987" s="234"/>
      <c r="L987" s="234"/>
      <c r="M987" s="308">
        <f t="shared" si="129"/>
        <v>0</v>
      </c>
      <c r="N987" s="234"/>
      <c r="O987" s="234"/>
      <c r="P987" s="234"/>
      <c r="Q987" s="234"/>
      <c r="R987" s="234"/>
      <c r="S987" s="234"/>
      <c r="T987" s="234"/>
      <c r="U987" s="234"/>
      <c r="V987" s="234"/>
      <c r="W987" s="234"/>
      <c r="X987" s="234"/>
      <c r="Y987" s="234"/>
      <c r="Z987" s="234"/>
      <c r="AA987" s="234"/>
      <c r="AB987" s="234"/>
      <c r="AC987" s="234"/>
      <c r="AD987" s="234"/>
      <c r="AE987" s="234"/>
      <c r="AF987" s="234"/>
      <c r="AG987" s="234"/>
      <c r="AH987" s="234"/>
      <c r="AI987" s="234"/>
      <c r="AJ987" s="234"/>
      <c r="AK987" s="234"/>
      <c r="AL987" s="258" t="str">
        <f t="shared" si="131"/>
        <v>нет</v>
      </c>
      <c r="AM987" s="258" t="str">
        <f t="shared" si="133"/>
        <v>нет</v>
      </c>
      <c r="AN987" s="258">
        <f t="shared" si="130"/>
        <v>0</v>
      </c>
      <c r="AO987" s="258" t="e">
        <f t="shared" si="132"/>
        <v>#VALUE!</v>
      </c>
    </row>
    <row r="988" spans="1:41">
      <c r="A988" s="261" t="e">
        <f t="shared" si="134"/>
        <v>#VALUE!</v>
      </c>
      <c r="B988" s="241">
        <v>985</v>
      </c>
      <c r="C988" s="242"/>
      <c r="D988" s="257" t="str">
        <f t="shared" si="127"/>
        <v/>
      </c>
      <c r="E988" s="234"/>
      <c r="F988" s="234"/>
      <c r="G988" s="242"/>
      <c r="H988" s="257" t="str">
        <f t="shared" si="128"/>
        <v/>
      </c>
      <c r="I988" s="234"/>
      <c r="J988" s="234"/>
      <c r="K988" s="234"/>
      <c r="L988" s="234"/>
      <c r="M988" s="308">
        <f t="shared" si="129"/>
        <v>0</v>
      </c>
      <c r="N988" s="234"/>
      <c r="O988" s="234"/>
      <c r="P988" s="234"/>
      <c r="Q988" s="234"/>
      <c r="R988" s="234"/>
      <c r="S988" s="234"/>
      <c r="T988" s="234"/>
      <c r="U988" s="234"/>
      <c r="V988" s="234"/>
      <c r="W988" s="234"/>
      <c r="X988" s="234"/>
      <c r="Y988" s="234"/>
      <c r="Z988" s="234"/>
      <c r="AA988" s="234"/>
      <c r="AB988" s="234"/>
      <c r="AC988" s="234"/>
      <c r="AD988" s="234"/>
      <c r="AE988" s="234"/>
      <c r="AF988" s="234"/>
      <c r="AG988" s="234"/>
      <c r="AH988" s="234"/>
      <c r="AI988" s="234"/>
      <c r="AJ988" s="234"/>
      <c r="AK988" s="234"/>
      <c r="AL988" s="258" t="str">
        <f t="shared" si="131"/>
        <v>нет</v>
      </c>
      <c r="AM988" s="258" t="str">
        <f t="shared" si="133"/>
        <v>нет</v>
      </c>
      <c r="AN988" s="258">
        <f t="shared" si="130"/>
        <v>0</v>
      </c>
      <c r="AO988" s="258" t="e">
        <f t="shared" si="132"/>
        <v>#VALUE!</v>
      </c>
    </row>
    <row r="989" spans="1:41">
      <c r="A989" s="261" t="e">
        <f t="shared" si="134"/>
        <v>#VALUE!</v>
      </c>
      <c r="B989" s="241">
        <v>986</v>
      </c>
      <c r="C989" s="242"/>
      <c r="D989" s="257" t="str">
        <f t="shared" si="127"/>
        <v/>
      </c>
      <c r="E989" s="234"/>
      <c r="F989" s="234"/>
      <c r="G989" s="242"/>
      <c r="H989" s="257" t="str">
        <f t="shared" si="128"/>
        <v/>
      </c>
      <c r="I989" s="234"/>
      <c r="J989" s="234"/>
      <c r="K989" s="234"/>
      <c r="L989" s="234"/>
      <c r="M989" s="308">
        <f t="shared" si="129"/>
        <v>0</v>
      </c>
      <c r="N989" s="234"/>
      <c r="O989" s="234"/>
      <c r="P989" s="234"/>
      <c r="Q989" s="234"/>
      <c r="R989" s="234"/>
      <c r="S989" s="234"/>
      <c r="T989" s="234"/>
      <c r="U989" s="234"/>
      <c r="V989" s="234"/>
      <c r="W989" s="234"/>
      <c r="X989" s="234"/>
      <c r="Y989" s="234"/>
      <c r="Z989" s="234"/>
      <c r="AA989" s="234"/>
      <c r="AB989" s="234"/>
      <c r="AC989" s="234"/>
      <c r="AD989" s="234"/>
      <c r="AE989" s="234"/>
      <c r="AF989" s="234"/>
      <c r="AG989" s="234"/>
      <c r="AH989" s="234"/>
      <c r="AI989" s="234"/>
      <c r="AJ989" s="234"/>
      <c r="AK989" s="234"/>
      <c r="AL989" s="258" t="str">
        <f t="shared" si="131"/>
        <v>нет</v>
      </c>
      <c r="AM989" s="258" t="str">
        <f t="shared" si="133"/>
        <v>нет</v>
      </c>
      <c r="AN989" s="258">
        <f t="shared" si="130"/>
        <v>0</v>
      </c>
      <c r="AO989" s="258" t="e">
        <f t="shared" si="132"/>
        <v>#VALUE!</v>
      </c>
    </row>
    <row r="990" spans="1:41">
      <c r="A990" s="261" t="e">
        <f t="shared" si="134"/>
        <v>#VALUE!</v>
      </c>
      <c r="B990" s="241">
        <v>987</v>
      </c>
      <c r="C990" s="242"/>
      <c r="D990" s="257" t="str">
        <f t="shared" si="127"/>
        <v/>
      </c>
      <c r="E990" s="234"/>
      <c r="F990" s="234"/>
      <c r="G990" s="242"/>
      <c r="H990" s="257" t="str">
        <f t="shared" si="128"/>
        <v/>
      </c>
      <c r="I990" s="234"/>
      <c r="J990" s="234"/>
      <c r="K990" s="234"/>
      <c r="L990" s="234"/>
      <c r="M990" s="308">
        <f t="shared" si="129"/>
        <v>0</v>
      </c>
      <c r="N990" s="234"/>
      <c r="O990" s="234"/>
      <c r="P990" s="234"/>
      <c r="Q990" s="234"/>
      <c r="R990" s="234"/>
      <c r="S990" s="234"/>
      <c r="T990" s="234"/>
      <c r="U990" s="234"/>
      <c r="V990" s="234"/>
      <c r="W990" s="234"/>
      <c r="X990" s="234"/>
      <c r="Y990" s="234"/>
      <c r="Z990" s="234"/>
      <c r="AA990" s="234"/>
      <c r="AB990" s="234"/>
      <c r="AC990" s="234"/>
      <c r="AD990" s="234"/>
      <c r="AE990" s="234"/>
      <c r="AF990" s="234"/>
      <c r="AG990" s="234"/>
      <c r="AH990" s="234"/>
      <c r="AI990" s="234"/>
      <c r="AJ990" s="234"/>
      <c r="AK990" s="234"/>
      <c r="AL990" s="258" t="str">
        <f t="shared" si="131"/>
        <v>нет</v>
      </c>
      <c r="AM990" s="258" t="str">
        <f t="shared" si="133"/>
        <v>нет</v>
      </c>
      <c r="AN990" s="258">
        <f t="shared" si="130"/>
        <v>0</v>
      </c>
      <c r="AO990" s="258" t="e">
        <f t="shared" si="132"/>
        <v>#VALUE!</v>
      </c>
    </row>
    <row r="991" spans="1:41">
      <c r="A991" s="261" t="e">
        <f t="shared" si="134"/>
        <v>#VALUE!</v>
      </c>
      <c r="B991" s="241">
        <v>988</v>
      </c>
      <c r="C991" s="242"/>
      <c r="D991" s="257" t="str">
        <f t="shared" si="127"/>
        <v/>
      </c>
      <c r="E991" s="234"/>
      <c r="F991" s="234"/>
      <c r="G991" s="242"/>
      <c r="H991" s="257" t="str">
        <f t="shared" si="128"/>
        <v/>
      </c>
      <c r="I991" s="234"/>
      <c r="J991" s="234"/>
      <c r="K991" s="234"/>
      <c r="L991" s="234"/>
      <c r="M991" s="308">
        <f t="shared" si="129"/>
        <v>0</v>
      </c>
      <c r="N991" s="234"/>
      <c r="O991" s="234"/>
      <c r="P991" s="234"/>
      <c r="Q991" s="234"/>
      <c r="R991" s="234"/>
      <c r="S991" s="234"/>
      <c r="T991" s="234"/>
      <c r="U991" s="234"/>
      <c r="V991" s="234"/>
      <c r="W991" s="234"/>
      <c r="X991" s="234"/>
      <c r="Y991" s="234"/>
      <c r="Z991" s="234"/>
      <c r="AA991" s="234"/>
      <c r="AB991" s="234"/>
      <c r="AC991" s="234"/>
      <c r="AD991" s="234"/>
      <c r="AE991" s="234"/>
      <c r="AF991" s="234"/>
      <c r="AG991" s="234"/>
      <c r="AH991" s="234"/>
      <c r="AI991" s="234"/>
      <c r="AJ991" s="234"/>
      <c r="AK991" s="234"/>
      <c r="AL991" s="258" t="str">
        <f t="shared" si="131"/>
        <v>нет</v>
      </c>
      <c r="AM991" s="258" t="str">
        <f t="shared" si="133"/>
        <v>нет</v>
      </c>
      <c r="AN991" s="258">
        <f t="shared" si="130"/>
        <v>0</v>
      </c>
      <c r="AO991" s="258" t="e">
        <f t="shared" si="132"/>
        <v>#VALUE!</v>
      </c>
    </row>
    <row r="992" spans="1:41">
      <c r="A992" s="261" t="e">
        <f t="shared" si="134"/>
        <v>#VALUE!</v>
      </c>
      <c r="B992" s="241">
        <v>989</v>
      </c>
      <c r="C992" s="242"/>
      <c r="D992" s="257" t="str">
        <f t="shared" si="127"/>
        <v/>
      </c>
      <c r="E992" s="234"/>
      <c r="F992" s="234"/>
      <c r="G992" s="242"/>
      <c r="H992" s="257" t="str">
        <f t="shared" si="128"/>
        <v/>
      </c>
      <c r="I992" s="234"/>
      <c r="J992" s="234"/>
      <c r="K992" s="234"/>
      <c r="L992" s="234"/>
      <c r="M992" s="308">
        <f t="shared" si="129"/>
        <v>0</v>
      </c>
      <c r="N992" s="234"/>
      <c r="O992" s="234"/>
      <c r="P992" s="234"/>
      <c r="Q992" s="234"/>
      <c r="R992" s="234"/>
      <c r="S992" s="234"/>
      <c r="T992" s="234"/>
      <c r="U992" s="234"/>
      <c r="V992" s="234"/>
      <c r="W992" s="234"/>
      <c r="X992" s="234"/>
      <c r="Y992" s="234"/>
      <c r="Z992" s="234"/>
      <c r="AA992" s="234"/>
      <c r="AB992" s="234"/>
      <c r="AC992" s="234"/>
      <c r="AD992" s="234"/>
      <c r="AE992" s="234"/>
      <c r="AF992" s="234"/>
      <c r="AG992" s="234"/>
      <c r="AH992" s="234"/>
      <c r="AI992" s="234"/>
      <c r="AJ992" s="234"/>
      <c r="AK992" s="234"/>
      <c r="AL992" s="258" t="str">
        <f t="shared" si="131"/>
        <v>нет</v>
      </c>
      <c r="AM992" s="258" t="str">
        <f t="shared" si="133"/>
        <v>нет</v>
      </c>
      <c r="AN992" s="258">
        <f t="shared" si="130"/>
        <v>0</v>
      </c>
      <c r="AO992" s="258" t="e">
        <f t="shared" si="132"/>
        <v>#VALUE!</v>
      </c>
    </row>
    <row r="993" spans="1:41">
      <c r="A993" s="261" t="e">
        <f t="shared" si="134"/>
        <v>#VALUE!</v>
      </c>
      <c r="B993" s="241">
        <v>990</v>
      </c>
      <c r="C993" s="242"/>
      <c r="D993" s="257" t="str">
        <f t="shared" si="127"/>
        <v/>
      </c>
      <c r="E993" s="234"/>
      <c r="F993" s="234"/>
      <c r="G993" s="242"/>
      <c r="H993" s="257" t="str">
        <f t="shared" si="128"/>
        <v/>
      </c>
      <c r="I993" s="234"/>
      <c r="J993" s="234"/>
      <c r="K993" s="234"/>
      <c r="L993" s="234"/>
      <c r="M993" s="308">
        <f t="shared" si="129"/>
        <v>0</v>
      </c>
      <c r="N993" s="234"/>
      <c r="O993" s="234"/>
      <c r="P993" s="234"/>
      <c r="Q993" s="234"/>
      <c r="R993" s="234"/>
      <c r="S993" s="234"/>
      <c r="T993" s="234"/>
      <c r="U993" s="234"/>
      <c r="V993" s="234"/>
      <c r="W993" s="234"/>
      <c r="X993" s="234"/>
      <c r="Y993" s="234"/>
      <c r="Z993" s="234"/>
      <c r="AA993" s="234"/>
      <c r="AB993" s="234"/>
      <c r="AC993" s="234"/>
      <c r="AD993" s="234"/>
      <c r="AE993" s="234"/>
      <c r="AF993" s="234"/>
      <c r="AG993" s="234"/>
      <c r="AH993" s="234"/>
      <c r="AI993" s="234"/>
      <c r="AJ993" s="234"/>
      <c r="AK993" s="234"/>
      <c r="AL993" s="258" t="str">
        <f t="shared" si="131"/>
        <v>нет</v>
      </c>
      <c r="AM993" s="258" t="str">
        <f t="shared" si="133"/>
        <v>нет</v>
      </c>
      <c r="AN993" s="258">
        <f t="shared" si="130"/>
        <v>0</v>
      </c>
      <c r="AO993" s="258" t="e">
        <f t="shared" si="132"/>
        <v>#VALUE!</v>
      </c>
    </row>
    <row r="994" spans="1:41">
      <c r="A994" s="261" t="e">
        <f t="shared" si="134"/>
        <v>#VALUE!</v>
      </c>
      <c r="B994" s="241">
        <v>991</v>
      </c>
      <c r="C994" s="242"/>
      <c r="D994" s="257" t="str">
        <f t="shared" si="127"/>
        <v/>
      </c>
      <c r="E994" s="234"/>
      <c r="F994" s="234"/>
      <c r="G994" s="242"/>
      <c r="H994" s="257" t="str">
        <f t="shared" si="128"/>
        <v/>
      </c>
      <c r="I994" s="234"/>
      <c r="J994" s="234"/>
      <c r="K994" s="234"/>
      <c r="L994" s="234"/>
      <c r="M994" s="308">
        <f t="shared" si="129"/>
        <v>0</v>
      </c>
      <c r="N994" s="234"/>
      <c r="O994" s="234"/>
      <c r="P994" s="234"/>
      <c r="Q994" s="234"/>
      <c r="R994" s="234"/>
      <c r="S994" s="234"/>
      <c r="T994" s="234"/>
      <c r="U994" s="234"/>
      <c r="V994" s="234"/>
      <c r="W994" s="234"/>
      <c r="X994" s="234"/>
      <c r="Y994" s="234"/>
      <c r="Z994" s="234"/>
      <c r="AA994" s="234"/>
      <c r="AB994" s="234"/>
      <c r="AC994" s="234"/>
      <c r="AD994" s="234"/>
      <c r="AE994" s="234"/>
      <c r="AF994" s="234"/>
      <c r="AG994" s="234"/>
      <c r="AH994" s="234"/>
      <c r="AI994" s="234"/>
      <c r="AJ994" s="234"/>
      <c r="AK994" s="234"/>
      <c r="AL994" s="258" t="str">
        <f t="shared" si="131"/>
        <v>нет</v>
      </c>
      <c r="AM994" s="258" t="str">
        <f t="shared" si="133"/>
        <v>нет</v>
      </c>
      <c r="AN994" s="258">
        <f t="shared" si="130"/>
        <v>0</v>
      </c>
      <c r="AO994" s="258" t="e">
        <f t="shared" si="132"/>
        <v>#VALUE!</v>
      </c>
    </row>
    <row r="995" spans="1:41">
      <c r="A995" s="261" t="e">
        <f t="shared" si="134"/>
        <v>#VALUE!</v>
      </c>
      <c r="B995" s="241">
        <v>992</v>
      </c>
      <c r="C995" s="242"/>
      <c r="D995" s="257" t="str">
        <f t="shared" si="127"/>
        <v/>
      </c>
      <c r="E995" s="234"/>
      <c r="F995" s="234"/>
      <c r="G995" s="242"/>
      <c r="H995" s="257" t="str">
        <f t="shared" si="128"/>
        <v/>
      </c>
      <c r="I995" s="234"/>
      <c r="J995" s="234"/>
      <c r="K995" s="234"/>
      <c r="L995" s="234"/>
      <c r="M995" s="308">
        <f t="shared" si="129"/>
        <v>0</v>
      </c>
      <c r="N995" s="234"/>
      <c r="O995" s="234"/>
      <c r="P995" s="234"/>
      <c r="Q995" s="234"/>
      <c r="R995" s="234"/>
      <c r="S995" s="234"/>
      <c r="T995" s="234"/>
      <c r="U995" s="234"/>
      <c r="V995" s="234"/>
      <c r="W995" s="234"/>
      <c r="X995" s="234"/>
      <c r="Y995" s="234"/>
      <c r="Z995" s="234"/>
      <c r="AA995" s="234"/>
      <c r="AB995" s="234"/>
      <c r="AC995" s="234"/>
      <c r="AD995" s="234"/>
      <c r="AE995" s="234"/>
      <c r="AF995" s="234"/>
      <c r="AG995" s="234"/>
      <c r="AH995" s="234"/>
      <c r="AI995" s="234"/>
      <c r="AJ995" s="234"/>
      <c r="AK995" s="234"/>
      <c r="AL995" s="258" t="str">
        <f t="shared" si="131"/>
        <v>нет</v>
      </c>
      <c r="AM995" s="258" t="str">
        <f t="shared" si="133"/>
        <v>нет</v>
      </c>
      <c r="AN995" s="258">
        <f t="shared" si="130"/>
        <v>0</v>
      </c>
      <c r="AO995" s="258" t="e">
        <f t="shared" si="132"/>
        <v>#VALUE!</v>
      </c>
    </row>
    <row r="996" spans="1:41">
      <c r="A996" s="261" t="e">
        <f t="shared" si="134"/>
        <v>#VALUE!</v>
      </c>
      <c r="B996" s="241">
        <v>993</v>
      </c>
      <c r="C996" s="242"/>
      <c r="D996" s="257" t="str">
        <f t="shared" si="127"/>
        <v/>
      </c>
      <c r="E996" s="234"/>
      <c r="F996" s="234"/>
      <c r="G996" s="242"/>
      <c r="H996" s="257" t="str">
        <f t="shared" si="128"/>
        <v/>
      </c>
      <c r="I996" s="234"/>
      <c r="J996" s="234"/>
      <c r="K996" s="234"/>
      <c r="L996" s="234"/>
      <c r="M996" s="308">
        <f t="shared" si="129"/>
        <v>0</v>
      </c>
      <c r="N996" s="234"/>
      <c r="O996" s="234"/>
      <c r="P996" s="234"/>
      <c r="Q996" s="234"/>
      <c r="R996" s="234"/>
      <c r="S996" s="234"/>
      <c r="T996" s="234"/>
      <c r="U996" s="234"/>
      <c r="V996" s="234"/>
      <c r="W996" s="234"/>
      <c r="X996" s="234"/>
      <c r="Y996" s="234"/>
      <c r="Z996" s="234"/>
      <c r="AA996" s="234"/>
      <c r="AB996" s="234"/>
      <c r="AC996" s="234"/>
      <c r="AD996" s="234"/>
      <c r="AE996" s="234"/>
      <c r="AF996" s="234"/>
      <c r="AG996" s="234"/>
      <c r="AH996" s="234"/>
      <c r="AI996" s="234"/>
      <c r="AJ996" s="234"/>
      <c r="AK996" s="234"/>
      <c r="AL996" s="258" t="str">
        <f t="shared" si="131"/>
        <v>нет</v>
      </c>
      <c r="AM996" s="258" t="str">
        <f t="shared" si="133"/>
        <v>нет</v>
      </c>
      <c r="AN996" s="258">
        <f t="shared" si="130"/>
        <v>0</v>
      </c>
      <c r="AO996" s="258" t="e">
        <f t="shared" si="132"/>
        <v>#VALUE!</v>
      </c>
    </row>
    <row r="997" spans="1:41">
      <c r="A997" s="261" t="e">
        <f t="shared" si="134"/>
        <v>#VALUE!</v>
      </c>
      <c r="B997" s="241">
        <v>994</v>
      </c>
      <c r="C997" s="242"/>
      <c r="D997" s="257" t="str">
        <f t="shared" si="127"/>
        <v/>
      </c>
      <c r="E997" s="234"/>
      <c r="F997" s="234"/>
      <c r="G997" s="242"/>
      <c r="H997" s="257" t="str">
        <f t="shared" si="128"/>
        <v/>
      </c>
      <c r="I997" s="234"/>
      <c r="J997" s="234"/>
      <c r="K997" s="234"/>
      <c r="L997" s="234"/>
      <c r="M997" s="308">
        <f t="shared" si="129"/>
        <v>0</v>
      </c>
      <c r="N997" s="234"/>
      <c r="O997" s="234"/>
      <c r="P997" s="234"/>
      <c r="Q997" s="234"/>
      <c r="R997" s="234"/>
      <c r="S997" s="234"/>
      <c r="T997" s="234"/>
      <c r="U997" s="234"/>
      <c r="V997" s="234"/>
      <c r="W997" s="234"/>
      <c r="X997" s="234"/>
      <c r="Y997" s="234"/>
      <c r="Z997" s="234"/>
      <c r="AA997" s="234"/>
      <c r="AB997" s="234"/>
      <c r="AC997" s="234"/>
      <c r="AD997" s="234"/>
      <c r="AE997" s="234"/>
      <c r="AF997" s="234"/>
      <c r="AG997" s="234"/>
      <c r="AH997" s="234"/>
      <c r="AI997" s="234"/>
      <c r="AJ997" s="234"/>
      <c r="AK997" s="234"/>
      <c r="AL997" s="258" t="str">
        <f t="shared" si="131"/>
        <v>нет</v>
      </c>
      <c r="AM997" s="258" t="str">
        <f t="shared" si="133"/>
        <v>нет</v>
      </c>
      <c r="AN997" s="258">
        <f t="shared" si="130"/>
        <v>0</v>
      </c>
      <c r="AO997" s="258" t="e">
        <f t="shared" si="132"/>
        <v>#VALUE!</v>
      </c>
    </row>
    <row r="998" spans="1:41">
      <c r="A998" s="261" t="e">
        <f t="shared" si="134"/>
        <v>#VALUE!</v>
      </c>
      <c r="B998" s="241">
        <v>995</v>
      </c>
      <c r="C998" s="242"/>
      <c r="D998" s="257" t="str">
        <f t="shared" si="127"/>
        <v/>
      </c>
      <c r="E998" s="234"/>
      <c r="F998" s="234"/>
      <c r="G998" s="242"/>
      <c r="H998" s="257" t="str">
        <f t="shared" si="128"/>
        <v/>
      </c>
      <c r="I998" s="234"/>
      <c r="J998" s="234"/>
      <c r="K998" s="234"/>
      <c r="L998" s="234"/>
      <c r="M998" s="308">
        <f t="shared" si="129"/>
        <v>0</v>
      </c>
      <c r="N998" s="234"/>
      <c r="O998" s="234"/>
      <c r="P998" s="234"/>
      <c r="Q998" s="234"/>
      <c r="R998" s="234"/>
      <c r="S998" s="234"/>
      <c r="T998" s="234"/>
      <c r="U998" s="234"/>
      <c r="V998" s="234"/>
      <c r="W998" s="234"/>
      <c r="X998" s="234"/>
      <c r="Y998" s="234"/>
      <c r="Z998" s="234"/>
      <c r="AA998" s="234"/>
      <c r="AB998" s="234"/>
      <c r="AC998" s="234"/>
      <c r="AD998" s="234"/>
      <c r="AE998" s="234"/>
      <c r="AF998" s="234"/>
      <c r="AG998" s="234"/>
      <c r="AH998" s="234"/>
      <c r="AI998" s="234"/>
      <c r="AJ998" s="234"/>
      <c r="AK998" s="234"/>
      <c r="AL998" s="258" t="str">
        <f t="shared" si="131"/>
        <v>нет</v>
      </c>
      <c r="AM998" s="258" t="str">
        <f t="shared" si="133"/>
        <v>нет</v>
      </c>
      <c r="AN998" s="258">
        <f t="shared" si="130"/>
        <v>0</v>
      </c>
      <c r="AO998" s="258" t="e">
        <f t="shared" si="132"/>
        <v>#VALUE!</v>
      </c>
    </row>
    <row r="999" spans="1:41">
      <c r="A999" s="261" t="e">
        <f t="shared" si="134"/>
        <v>#VALUE!</v>
      </c>
      <c r="B999" s="241">
        <v>996</v>
      </c>
      <c r="C999" s="242"/>
      <c r="D999" s="257" t="str">
        <f t="shared" si="127"/>
        <v/>
      </c>
      <c r="E999" s="234"/>
      <c r="F999" s="234"/>
      <c r="G999" s="242"/>
      <c r="H999" s="257" t="str">
        <f t="shared" si="128"/>
        <v/>
      </c>
      <c r="I999" s="234"/>
      <c r="J999" s="234"/>
      <c r="K999" s="234"/>
      <c r="L999" s="234"/>
      <c r="M999" s="308">
        <f t="shared" si="129"/>
        <v>0</v>
      </c>
      <c r="N999" s="234"/>
      <c r="O999" s="234"/>
      <c r="P999" s="234"/>
      <c r="Q999" s="234"/>
      <c r="R999" s="234"/>
      <c r="S999" s="234"/>
      <c r="T999" s="234"/>
      <c r="U999" s="234"/>
      <c r="V999" s="234"/>
      <c r="W999" s="234"/>
      <c r="X999" s="234"/>
      <c r="Y999" s="234"/>
      <c r="Z999" s="234"/>
      <c r="AA999" s="234"/>
      <c r="AB999" s="234"/>
      <c r="AC999" s="234"/>
      <c r="AD999" s="234"/>
      <c r="AE999" s="234"/>
      <c r="AF999" s="234"/>
      <c r="AG999" s="234"/>
      <c r="AH999" s="234"/>
      <c r="AI999" s="234"/>
      <c r="AJ999" s="234"/>
      <c r="AK999" s="234"/>
      <c r="AL999" s="258" t="str">
        <f t="shared" si="131"/>
        <v>нет</v>
      </c>
      <c r="AM999" s="258" t="str">
        <f t="shared" si="133"/>
        <v>нет</v>
      </c>
      <c r="AN999" s="258">
        <f t="shared" si="130"/>
        <v>0</v>
      </c>
      <c r="AO999" s="258" t="e">
        <f t="shared" si="132"/>
        <v>#VALUE!</v>
      </c>
    </row>
    <row r="1000" spans="1:41">
      <c r="A1000" s="261" t="e">
        <f t="shared" si="134"/>
        <v>#VALUE!</v>
      </c>
      <c r="B1000" s="241">
        <v>997</v>
      </c>
      <c r="C1000" s="242"/>
      <c r="D1000" s="257" t="str">
        <f t="shared" si="127"/>
        <v/>
      </c>
      <c r="E1000" s="234"/>
      <c r="F1000" s="234"/>
      <c r="G1000" s="242"/>
      <c r="H1000" s="257" t="str">
        <f t="shared" si="128"/>
        <v/>
      </c>
      <c r="I1000" s="234"/>
      <c r="J1000" s="234"/>
      <c r="K1000" s="234"/>
      <c r="L1000" s="234"/>
      <c r="M1000" s="308">
        <f t="shared" si="129"/>
        <v>0</v>
      </c>
      <c r="N1000" s="234"/>
      <c r="O1000" s="234"/>
      <c r="P1000" s="234"/>
      <c r="Q1000" s="234"/>
      <c r="R1000" s="234"/>
      <c r="S1000" s="234"/>
      <c r="T1000" s="234"/>
      <c r="U1000" s="234"/>
      <c r="V1000" s="234"/>
      <c r="W1000" s="234"/>
      <c r="X1000" s="234"/>
      <c r="Y1000" s="234"/>
      <c r="Z1000" s="234"/>
      <c r="AA1000" s="234"/>
      <c r="AB1000" s="234"/>
      <c r="AC1000" s="234"/>
      <c r="AD1000" s="234"/>
      <c r="AE1000" s="234"/>
      <c r="AF1000" s="234"/>
      <c r="AG1000" s="234"/>
      <c r="AH1000" s="234"/>
      <c r="AI1000" s="234"/>
      <c r="AJ1000" s="234"/>
      <c r="AK1000" s="234"/>
      <c r="AL1000" s="258" t="str">
        <f t="shared" si="131"/>
        <v>нет</v>
      </c>
      <c r="AM1000" s="258" t="str">
        <f t="shared" si="133"/>
        <v>нет</v>
      </c>
      <c r="AN1000" s="258">
        <f t="shared" si="130"/>
        <v>0</v>
      </c>
      <c r="AO1000" s="258" t="e">
        <f t="shared" si="132"/>
        <v>#VALUE!</v>
      </c>
    </row>
    <row r="1001" spans="1:41">
      <c r="A1001" s="261" t="e">
        <f t="shared" si="134"/>
        <v>#VALUE!</v>
      </c>
      <c r="B1001" s="241">
        <v>998</v>
      </c>
      <c r="C1001" s="242"/>
      <c r="D1001" s="257" t="str">
        <f t="shared" si="127"/>
        <v/>
      </c>
      <c r="E1001" s="234"/>
      <c r="F1001" s="234"/>
      <c r="G1001" s="242"/>
      <c r="H1001" s="257" t="str">
        <f t="shared" si="128"/>
        <v/>
      </c>
      <c r="I1001" s="234"/>
      <c r="J1001" s="234"/>
      <c r="K1001" s="234"/>
      <c r="L1001" s="234"/>
      <c r="M1001" s="308">
        <f t="shared" si="129"/>
        <v>0</v>
      </c>
      <c r="N1001" s="234"/>
      <c r="O1001" s="234"/>
      <c r="P1001" s="234"/>
      <c r="Q1001" s="234"/>
      <c r="R1001" s="234"/>
      <c r="S1001" s="234"/>
      <c r="T1001" s="234"/>
      <c r="U1001" s="234"/>
      <c r="V1001" s="234"/>
      <c r="W1001" s="234"/>
      <c r="X1001" s="234"/>
      <c r="Y1001" s="234"/>
      <c r="Z1001" s="234"/>
      <c r="AA1001" s="234"/>
      <c r="AB1001" s="234"/>
      <c r="AC1001" s="234"/>
      <c r="AD1001" s="234"/>
      <c r="AE1001" s="234"/>
      <c r="AF1001" s="234"/>
      <c r="AG1001" s="234"/>
      <c r="AH1001" s="234"/>
      <c r="AI1001" s="234"/>
      <c r="AJ1001" s="234"/>
      <c r="AK1001" s="234"/>
      <c r="AL1001" s="258" t="str">
        <f t="shared" si="131"/>
        <v>нет</v>
      </c>
      <c r="AM1001" s="258" t="str">
        <f t="shared" si="133"/>
        <v>нет</v>
      </c>
      <c r="AN1001" s="258">
        <f t="shared" si="130"/>
        <v>0</v>
      </c>
      <c r="AO1001" s="258" t="e">
        <f t="shared" si="132"/>
        <v>#VALUE!</v>
      </c>
    </row>
    <row r="1002" spans="1:41">
      <c r="A1002" s="261" t="e">
        <f t="shared" si="134"/>
        <v>#VALUE!</v>
      </c>
      <c r="B1002" s="241">
        <v>999</v>
      </c>
      <c r="C1002" s="242"/>
      <c r="D1002" s="257" t="str">
        <f t="shared" si="127"/>
        <v/>
      </c>
      <c r="E1002" s="234"/>
      <c r="F1002" s="234"/>
      <c r="G1002" s="242"/>
      <c r="H1002" s="257" t="str">
        <f t="shared" si="128"/>
        <v/>
      </c>
      <c r="I1002" s="234"/>
      <c r="J1002" s="234"/>
      <c r="K1002" s="234"/>
      <c r="L1002" s="234"/>
      <c r="M1002" s="308">
        <f t="shared" si="129"/>
        <v>0</v>
      </c>
      <c r="N1002" s="234"/>
      <c r="O1002" s="234"/>
      <c r="P1002" s="234"/>
      <c r="Q1002" s="234"/>
      <c r="R1002" s="234"/>
      <c r="S1002" s="234"/>
      <c r="T1002" s="234"/>
      <c r="U1002" s="234"/>
      <c r="V1002" s="234"/>
      <c r="W1002" s="234"/>
      <c r="X1002" s="234"/>
      <c r="Y1002" s="234"/>
      <c r="Z1002" s="234"/>
      <c r="AA1002" s="234"/>
      <c r="AB1002" s="234"/>
      <c r="AC1002" s="234"/>
      <c r="AD1002" s="234"/>
      <c r="AE1002" s="234"/>
      <c r="AF1002" s="234"/>
      <c r="AG1002" s="234"/>
      <c r="AH1002" s="234"/>
      <c r="AI1002" s="234"/>
      <c r="AJ1002" s="234"/>
      <c r="AK1002" s="234"/>
      <c r="AL1002" s="258" t="str">
        <f t="shared" si="131"/>
        <v>нет</v>
      </c>
      <c r="AM1002" s="258" t="str">
        <f t="shared" si="133"/>
        <v>нет</v>
      </c>
      <c r="AN1002" s="258">
        <f t="shared" si="130"/>
        <v>0</v>
      </c>
      <c r="AO1002" s="258" t="e">
        <f t="shared" si="132"/>
        <v>#VALUE!</v>
      </c>
    </row>
    <row r="1003" spans="1:41">
      <c r="A1003" s="261" t="e">
        <f t="shared" si="134"/>
        <v>#VALUE!</v>
      </c>
      <c r="B1003" s="241">
        <v>1000</v>
      </c>
      <c r="C1003" s="242"/>
      <c r="D1003" s="257" t="str">
        <f t="shared" si="127"/>
        <v/>
      </c>
      <c r="E1003" s="234"/>
      <c r="F1003" s="234"/>
      <c r="G1003" s="242"/>
      <c r="H1003" s="257" t="str">
        <f t="shared" si="128"/>
        <v/>
      </c>
      <c r="I1003" s="234"/>
      <c r="J1003" s="234"/>
      <c r="K1003" s="234"/>
      <c r="L1003" s="234"/>
      <c r="M1003" s="308">
        <f t="shared" si="129"/>
        <v>0</v>
      </c>
      <c r="N1003" s="234"/>
      <c r="O1003" s="234"/>
      <c r="P1003" s="234"/>
      <c r="Q1003" s="234"/>
      <c r="R1003" s="234"/>
      <c r="S1003" s="234"/>
      <c r="T1003" s="234"/>
      <c r="U1003" s="234"/>
      <c r="V1003" s="234"/>
      <c r="W1003" s="234"/>
      <c r="X1003" s="234"/>
      <c r="Y1003" s="234"/>
      <c r="Z1003" s="234"/>
      <c r="AA1003" s="234"/>
      <c r="AB1003" s="234"/>
      <c r="AC1003" s="234"/>
      <c r="AD1003" s="234"/>
      <c r="AE1003" s="234"/>
      <c r="AF1003" s="234"/>
      <c r="AG1003" s="234"/>
      <c r="AH1003" s="234"/>
      <c r="AI1003" s="234"/>
      <c r="AJ1003" s="234"/>
      <c r="AK1003" s="234"/>
      <c r="AL1003" s="258" t="str">
        <f t="shared" si="131"/>
        <v>нет</v>
      </c>
      <c r="AM1003" s="258" t="str">
        <f t="shared" si="133"/>
        <v>нет</v>
      </c>
      <c r="AN1003" s="258">
        <f t="shared" si="130"/>
        <v>0</v>
      </c>
      <c r="AO1003" s="258" t="e">
        <f t="shared" si="132"/>
        <v>#VALUE!</v>
      </c>
    </row>
    <row r="1004" spans="1:41">
      <c r="A1004" s="261" t="e">
        <f t="shared" si="134"/>
        <v>#VALUE!</v>
      </c>
      <c r="B1004" s="241">
        <v>1001</v>
      </c>
      <c r="C1004" s="242"/>
      <c r="D1004" s="257" t="str">
        <f t="shared" si="127"/>
        <v/>
      </c>
      <c r="E1004" s="234"/>
      <c r="F1004" s="234"/>
      <c r="G1004" s="242"/>
      <c r="H1004" s="257" t="str">
        <f t="shared" si="128"/>
        <v/>
      </c>
      <c r="I1004" s="234"/>
      <c r="J1004" s="234"/>
      <c r="K1004" s="234"/>
      <c r="L1004" s="234"/>
      <c r="M1004" s="308">
        <f t="shared" si="129"/>
        <v>0</v>
      </c>
      <c r="N1004" s="234"/>
      <c r="O1004" s="234"/>
      <c r="P1004" s="234"/>
      <c r="Q1004" s="234"/>
      <c r="R1004" s="234"/>
      <c r="S1004" s="234"/>
      <c r="T1004" s="234"/>
      <c r="U1004" s="234"/>
      <c r="V1004" s="234"/>
      <c r="W1004" s="234"/>
      <c r="X1004" s="234"/>
      <c r="Y1004" s="234"/>
      <c r="Z1004" s="234"/>
      <c r="AA1004" s="234"/>
      <c r="AB1004" s="234"/>
      <c r="AC1004" s="234"/>
      <c r="AD1004" s="234"/>
      <c r="AE1004" s="234"/>
      <c r="AF1004" s="234"/>
      <c r="AG1004" s="234"/>
      <c r="AH1004" s="234"/>
      <c r="AI1004" s="234"/>
      <c r="AJ1004" s="234"/>
      <c r="AK1004" s="234"/>
      <c r="AL1004" s="258" t="str">
        <f t="shared" si="131"/>
        <v>нет</v>
      </c>
      <c r="AM1004" s="258" t="str">
        <f t="shared" si="133"/>
        <v>нет</v>
      </c>
      <c r="AN1004" s="258">
        <f t="shared" si="130"/>
        <v>0</v>
      </c>
      <c r="AO1004" s="258" t="e">
        <f t="shared" si="132"/>
        <v>#VALUE!</v>
      </c>
    </row>
    <row r="1005" spans="1:41">
      <c r="A1005" s="261" t="e">
        <f t="shared" si="134"/>
        <v>#VALUE!</v>
      </c>
      <c r="B1005" s="241">
        <v>1002</v>
      </c>
      <c r="C1005" s="242"/>
      <c r="D1005" s="257" t="str">
        <f t="shared" si="127"/>
        <v/>
      </c>
      <c r="E1005" s="234"/>
      <c r="F1005" s="234"/>
      <c r="G1005" s="242"/>
      <c r="H1005" s="257" t="str">
        <f t="shared" si="128"/>
        <v/>
      </c>
      <c r="I1005" s="234"/>
      <c r="J1005" s="234"/>
      <c r="K1005" s="234"/>
      <c r="L1005" s="234"/>
      <c r="M1005" s="308">
        <f t="shared" si="129"/>
        <v>0</v>
      </c>
      <c r="N1005" s="234"/>
      <c r="O1005" s="234"/>
      <c r="P1005" s="234"/>
      <c r="Q1005" s="234"/>
      <c r="R1005" s="234"/>
      <c r="S1005" s="234"/>
      <c r="T1005" s="234"/>
      <c r="U1005" s="234"/>
      <c r="V1005" s="234"/>
      <c r="W1005" s="234"/>
      <c r="X1005" s="234"/>
      <c r="Y1005" s="234"/>
      <c r="Z1005" s="234"/>
      <c r="AA1005" s="234"/>
      <c r="AB1005" s="234"/>
      <c r="AC1005" s="234"/>
      <c r="AD1005" s="234"/>
      <c r="AE1005" s="234"/>
      <c r="AF1005" s="234"/>
      <c r="AG1005" s="234"/>
      <c r="AH1005" s="234"/>
      <c r="AI1005" s="234"/>
      <c r="AJ1005" s="234"/>
      <c r="AK1005" s="234"/>
      <c r="AL1005" s="258" t="str">
        <f t="shared" si="131"/>
        <v>нет</v>
      </c>
      <c r="AM1005" s="258" t="str">
        <f t="shared" si="133"/>
        <v>нет</v>
      </c>
      <c r="AN1005" s="258">
        <f t="shared" si="130"/>
        <v>0</v>
      </c>
      <c r="AO1005" s="258" t="e">
        <f t="shared" si="132"/>
        <v>#VALUE!</v>
      </c>
    </row>
    <row r="1006" spans="1:41">
      <c r="A1006" s="261" t="e">
        <f t="shared" si="134"/>
        <v>#VALUE!</v>
      </c>
      <c r="B1006" s="241">
        <v>1003</v>
      </c>
      <c r="C1006" s="242"/>
      <c r="D1006" s="257" t="str">
        <f t="shared" si="127"/>
        <v/>
      </c>
      <c r="E1006" s="234"/>
      <c r="F1006" s="234"/>
      <c r="G1006" s="242"/>
      <c r="H1006" s="257" t="str">
        <f t="shared" si="128"/>
        <v/>
      </c>
      <c r="I1006" s="234"/>
      <c r="J1006" s="234"/>
      <c r="K1006" s="234"/>
      <c r="L1006" s="234"/>
      <c r="M1006" s="308">
        <f t="shared" si="129"/>
        <v>0</v>
      </c>
      <c r="N1006" s="234"/>
      <c r="O1006" s="234"/>
      <c r="P1006" s="234"/>
      <c r="Q1006" s="234"/>
      <c r="R1006" s="234"/>
      <c r="S1006" s="234"/>
      <c r="T1006" s="234"/>
      <c r="U1006" s="234"/>
      <c r="V1006" s="234"/>
      <c r="W1006" s="234"/>
      <c r="X1006" s="234"/>
      <c r="Y1006" s="234"/>
      <c r="Z1006" s="234"/>
      <c r="AA1006" s="234"/>
      <c r="AB1006" s="234"/>
      <c r="AC1006" s="234"/>
      <c r="AD1006" s="234"/>
      <c r="AE1006" s="234"/>
      <c r="AF1006" s="234"/>
      <c r="AG1006" s="234"/>
      <c r="AH1006" s="234"/>
      <c r="AI1006" s="234"/>
      <c r="AJ1006" s="234"/>
      <c r="AK1006" s="234"/>
      <c r="AL1006" s="258" t="str">
        <f t="shared" si="131"/>
        <v>нет</v>
      </c>
      <c r="AM1006" s="258" t="str">
        <f t="shared" si="133"/>
        <v>нет</v>
      </c>
      <c r="AN1006" s="258">
        <f t="shared" si="130"/>
        <v>0</v>
      </c>
      <c r="AO1006" s="258" t="e">
        <f t="shared" si="132"/>
        <v>#VALUE!</v>
      </c>
    </row>
    <row r="1007" spans="1:41">
      <c r="A1007" s="261" t="e">
        <f t="shared" si="134"/>
        <v>#VALUE!</v>
      </c>
      <c r="B1007" s="241">
        <v>1004</v>
      </c>
      <c r="C1007" s="242"/>
      <c r="D1007" s="257" t="str">
        <f t="shared" si="127"/>
        <v/>
      </c>
      <c r="E1007" s="234"/>
      <c r="F1007" s="234"/>
      <c r="G1007" s="242"/>
      <c r="H1007" s="257" t="str">
        <f t="shared" si="128"/>
        <v/>
      </c>
      <c r="I1007" s="234"/>
      <c r="J1007" s="234"/>
      <c r="K1007" s="234"/>
      <c r="L1007" s="234"/>
      <c r="M1007" s="308">
        <f t="shared" si="129"/>
        <v>0</v>
      </c>
      <c r="N1007" s="234"/>
      <c r="O1007" s="234"/>
      <c r="P1007" s="234"/>
      <c r="Q1007" s="234"/>
      <c r="R1007" s="234"/>
      <c r="S1007" s="234"/>
      <c r="T1007" s="234"/>
      <c r="U1007" s="234"/>
      <c r="V1007" s="234"/>
      <c r="W1007" s="234"/>
      <c r="X1007" s="234"/>
      <c r="Y1007" s="234"/>
      <c r="Z1007" s="234"/>
      <c r="AA1007" s="234"/>
      <c r="AB1007" s="234"/>
      <c r="AC1007" s="234"/>
      <c r="AD1007" s="234"/>
      <c r="AE1007" s="234"/>
      <c r="AF1007" s="234"/>
      <c r="AG1007" s="234"/>
      <c r="AH1007" s="234"/>
      <c r="AI1007" s="234"/>
      <c r="AJ1007" s="234"/>
      <c r="AK1007" s="234"/>
      <c r="AL1007" s="258" t="str">
        <f t="shared" si="131"/>
        <v>нет</v>
      </c>
      <c r="AM1007" s="258" t="str">
        <f t="shared" si="133"/>
        <v>нет</v>
      </c>
      <c r="AN1007" s="258">
        <f t="shared" si="130"/>
        <v>0</v>
      </c>
      <c r="AO1007" s="258" t="e">
        <f t="shared" si="132"/>
        <v>#VALUE!</v>
      </c>
    </row>
    <row r="1008" spans="1:41">
      <c r="A1008" s="261" t="e">
        <f t="shared" si="134"/>
        <v>#VALUE!</v>
      </c>
      <c r="B1008" s="241">
        <v>1005</v>
      </c>
      <c r="C1008" s="242"/>
      <c r="D1008" s="257" t="str">
        <f t="shared" si="127"/>
        <v/>
      </c>
      <c r="E1008" s="234"/>
      <c r="F1008" s="234"/>
      <c r="G1008" s="242"/>
      <c r="H1008" s="257" t="str">
        <f t="shared" si="128"/>
        <v/>
      </c>
      <c r="I1008" s="234"/>
      <c r="J1008" s="234"/>
      <c r="K1008" s="234"/>
      <c r="L1008" s="234"/>
      <c r="M1008" s="308">
        <f t="shared" si="129"/>
        <v>0</v>
      </c>
      <c r="N1008" s="234"/>
      <c r="O1008" s="234"/>
      <c r="P1008" s="234"/>
      <c r="Q1008" s="234"/>
      <c r="R1008" s="234"/>
      <c r="S1008" s="234"/>
      <c r="T1008" s="234"/>
      <c r="U1008" s="234"/>
      <c r="V1008" s="234"/>
      <c r="W1008" s="234"/>
      <c r="X1008" s="234"/>
      <c r="Y1008" s="234"/>
      <c r="Z1008" s="234"/>
      <c r="AA1008" s="234"/>
      <c r="AB1008" s="234"/>
      <c r="AC1008" s="234"/>
      <c r="AD1008" s="234"/>
      <c r="AE1008" s="234"/>
      <c r="AF1008" s="234"/>
      <c r="AG1008" s="234"/>
      <c r="AH1008" s="234"/>
      <c r="AI1008" s="234"/>
      <c r="AJ1008" s="234"/>
      <c r="AK1008" s="234"/>
      <c r="AL1008" s="258" t="str">
        <f t="shared" si="131"/>
        <v>нет</v>
      </c>
      <c r="AM1008" s="258" t="str">
        <f t="shared" si="133"/>
        <v>нет</v>
      </c>
      <c r="AN1008" s="258">
        <f t="shared" si="130"/>
        <v>0</v>
      </c>
      <c r="AO1008" s="258" t="e">
        <f t="shared" si="132"/>
        <v>#VALUE!</v>
      </c>
    </row>
    <row r="1009" spans="1:41">
      <c r="A1009" s="261" t="e">
        <f t="shared" si="134"/>
        <v>#VALUE!</v>
      </c>
      <c r="B1009" s="241">
        <v>1006</v>
      </c>
      <c r="C1009" s="242"/>
      <c r="D1009" s="257" t="str">
        <f t="shared" si="127"/>
        <v/>
      </c>
      <c r="E1009" s="234"/>
      <c r="F1009" s="234"/>
      <c r="G1009" s="242"/>
      <c r="H1009" s="257" t="str">
        <f t="shared" si="128"/>
        <v/>
      </c>
      <c r="I1009" s="234"/>
      <c r="J1009" s="234"/>
      <c r="K1009" s="234"/>
      <c r="L1009" s="234"/>
      <c r="M1009" s="308">
        <f t="shared" si="129"/>
        <v>0</v>
      </c>
      <c r="N1009" s="234"/>
      <c r="O1009" s="234"/>
      <c r="P1009" s="234"/>
      <c r="Q1009" s="234"/>
      <c r="R1009" s="234"/>
      <c r="S1009" s="234"/>
      <c r="T1009" s="234"/>
      <c r="U1009" s="234"/>
      <c r="V1009" s="234"/>
      <c r="W1009" s="234"/>
      <c r="X1009" s="234"/>
      <c r="Y1009" s="234"/>
      <c r="Z1009" s="234"/>
      <c r="AA1009" s="234"/>
      <c r="AB1009" s="234"/>
      <c r="AC1009" s="234"/>
      <c r="AD1009" s="234"/>
      <c r="AE1009" s="234"/>
      <c r="AF1009" s="234"/>
      <c r="AG1009" s="234"/>
      <c r="AH1009" s="234"/>
      <c r="AI1009" s="234"/>
      <c r="AJ1009" s="234"/>
      <c r="AK1009" s="234"/>
      <c r="AL1009" s="258" t="str">
        <f t="shared" si="131"/>
        <v>нет</v>
      </c>
      <c r="AM1009" s="258" t="str">
        <f t="shared" si="133"/>
        <v>нет</v>
      </c>
      <c r="AN1009" s="258">
        <f t="shared" si="130"/>
        <v>0</v>
      </c>
      <c r="AO1009" s="258" t="e">
        <f t="shared" si="132"/>
        <v>#VALUE!</v>
      </c>
    </row>
    <row r="1010" spans="1:41">
      <c r="A1010" s="261" t="e">
        <f t="shared" si="134"/>
        <v>#VALUE!</v>
      </c>
      <c r="B1010" s="241">
        <v>1007</v>
      </c>
      <c r="C1010" s="242"/>
      <c r="D1010" s="257" t="str">
        <f t="shared" si="127"/>
        <v/>
      </c>
      <c r="E1010" s="234"/>
      <c r="F1010" s="234"/>
      <c r="G1010" s="242"/>
      <c r="H1010" s="257" t="str">
        <f t="shared" si="128"/>
        <v/>
      </c>
      <c r="I1010" s="234"/>
      <c r="J1010" s="234"/>
      <c r="K1010" s="234"/>
      <c r="L1010" s="234"/>
      <c r="M1010" s="308">
        <f t="shared" si="129"/>
        <v>0</v>
      </c>
      <c r="N1010" s="234"/>
      <c r="O1010" s="234"/>
      <c r="P1010" s="234"/>
      <c r="Q1010" s="234"/>
      <c r="R1010" s="234"/>
      <c r="S1010" s="234"/>
      <c r="T1010" s="234"/>
      <c r="U1010" s="234"/>
      <c r="V1010" s="234"/>
      <c r="W1010" s="234"/>
      <c r="X1010" s="234"/>
      <c r="Y1010" s="234"/>
      <c r="Z1010" s="234"/>
      <c r="AA1010" s="234"/>
      <c r="AB1010" s="234"/>
      <c r="AC1010" s="234"/>
      <c r="AD1010" s="234"/>
      <c r="AE1010" s="234"/>
      <c r="AF1010" s="234"/>
      <c r="AG1010" s="234"/>
      <c r="AH1010" s="234"/>
      <c r="AI1010" s="234"/>
      <c r="AJ1010" s="234"/>
      <c r="AK1010" s="234"/>
      <c r="AL1010" s="258" t="str">
        <f t="shared" si="131"/>
        <v>нет</v>
      </c>
      <c r="AM1010" s="258" t="str">
        <f t="shared" si="133"/>
        <v>нет</v>
      </c>
      <c r="AN1010" s="258">
        <f t="shared" si="130"/>
        <v>0</v>
      </c>
      <c r="AO1010" s="258" t="e">
        <f t="shared" si="132"/>
        <v>#VALUE!</v>
      </c>
    </row>
    <row r="1011" spans="1:41">
      <c r="A1011" s="261" t="e">
        <f t="shared" si="134"/>
        <v>#VALUE!</v>
      </c>
      <c r="B1011" s="241">
        <v>1008</v>
      </c>
      <c r="C1011" s="242"/>
      <c r="D1011" s="257" t="str">
        <f t="shared" si="127"/>
        <v/>
      </c>
      <c r="E1011" s="234"/>
      <c r="F1011" s="234"/>
      <c r="G1011" s="242"/>
      <c r="H1011" s="257" t="str">
        <f t="shared" si="128"/>
        <v/>
      </c>
      <c r="I1011" s="234"/>
      <c r="J1011" s="234"/>
      <c r="K1011" s="234"/>
      <c r="L1011" s="234"/>
      <c r="M1011" s="308">
        <f t="shared" si="129"/>
        <v>0</v>
      </c>
      <c r="N1011" s="234"/>
      <c r="O1011" s="234"/>
      <c r="P1011" s="234"/>
      <c r="Q1011" s="234"/>
      <c r="R1011" s="234"/>
      <c r="S1011" s="234"/>
      <c r="T1011" s="234"/>
      <c r="U1011" s="234"/>
      <c r="V1011" s="234"/>
      <c r="W1011" s="234"/>
      <c r="X1011" s="234"/>
      <c r="Y1011" s="234"/>
      <c r="Z1011" s="234"/>
      <c r="AA1011" s="234"/>
      <c r="AB1011" s="234"/>
      <c r="AC1011" s="234"/>
      <c r="AD1011" s="234"/>
      <c r="AE1011" s="234"/>
      <c r="AF1011" s="234"/>
      <c r="AG1011" s="234"/>
      <c r="AH1011" s="234"/>
      <c r="AI1011" s="234"/>
      <c r="AJ1011" s="234"/>
      <c r="AK1011" s="234"/>
      <c r="AL1011" s="258" t="str">
        <f t="shared" si="131"/>
        <v>нет</v>
      </c>
      <c r="AM1011" s="258" t="str">
        <f t="shared" si="133"/>
        <v>нет</v>
      </c>
      <c r="AN1011" s="258">
        <f t="shared" si="130"/>
        <v>0</v>
      </c>
      <c r="AO1011" s="258" t="e">
        <f t="shared" si="132"/>
        <v>#VALUE!</v>
      </c>
    </row>
    <row r="1012" spans="1:41">
      <c r="A1012" s="261" t="e">
        <f t="shared" si="134"/>
        <v>#VALUE!</v>
      </c>
      <c r="B1012" s="241">
        <v>1009</v>
      </c>
      <c r="C1012" s="242"/>
      <c r="D1012" s="257" t="str">
        <f t="shared" si="127"/>
        <v/>
      </c>
      <c r="E1012" s="234"/>
      <c r="F1012" s="234"/>
      <c r="G1012" s="242"/>
      <c r="H1012" s="257" t="str">
        <f t="shared" si="128"/>
        <v/>
      </c>
      <c r="I1012" s="234"/>
      <c r="J1012" s="234"/>
      <c r="K1012" s="234"/>
      <c r="L1012" s="234"/>
      <c r="M1012" s="308">
        <f t="shared" si="129"/>
        <v>0</v>
      </c>
      <c r="N1012" s="234"/>
      <c r="O1012" s="234"/>
      <c r="P1012" s="234"/>
      <c r="Q1012" s="234"/>
      <c r="R1012" s="234"/>
      <c r="S1012" s="234"/>
      <c r="T1012" s="234"/>
      <c r="U1012" s="234"/>
      <c r="V1012" s="234"/>
      <c r="W1012" s="234"/>
      <c r="X1012" s="234"/>
      <c r="Y1012" s="234"/>
      <c r="Z1012" s="234"/>
      <c r="AA1012" s="234"/>
      <c r="AB1012" s="234"/>
      <c r="AC1012" s="234"/>
      <c r="AD1012" s="234"/>
      <c r="AE1012" s="234"/>
      <c r="AF1012" s="234"/>
      <c r="AG1012" s="234"/>
      <c r="AH1012" s="234"/>
      <c r="AI1012" s="234"/>
      <c r="AJ1012" s="234"/>
      <c r="AK1012" s="234"/>
      <c r="AL1012" s="258" t="str">
        <f t="shared" si="131"/>
        <v>нет</v>
      </c>
      <c r="AM1012" s="258" t="str">
        <f t="shared" si="133"/>
        <v>нет</v>
      </c>
      <c r="AN1012" s="258">
        <f t="shared" si="130"/>
        <v>0</v>
      </c>
      <c r="AO1012" s="258" t="e">
        <f t="shared" si="132"/>
        <v>#VALUE!</v>
      </c>
    </row>
    <row r="1013" spans="1:41">
      <c r="A1013" s="261" t="e">
        <f t="shared" si="134"/>
        <v>#VALUE!</v>
      </c>
      <c r="B1013" s="241">
        <v>1010</v>
      </c>
      <c r="C1013" s="242"/>
      <c r="D1013" s="257" t="str">
        <f t="shared" si="127"/>
        <v/>
      </c>
      <c r="E1013" s="234"/>
      <c r="F1013" s="234"/>
      <c r="G1013" s="242"/>
      <c r="H1013" s="257" t="str">
        <f t="shared" si="128"/>
        <v/>
      </c>
      <c r="I1013" s="234"/>
      <c r="J1013" s="234"/>
      <c r="K1013" s="234"/>
      <c r="L1013" s="234"/>
      <c r="M1013" s="308">
        <f t="shared" si="129"/>
        <v>0</v>
      </c>
      <c r="N1013" s="234"/>
      <c r="O1013" s="234"/>
      <c r="P1013" s="234"/>
      <c r="Q1013" s="234"/>
      <c r="R1013" s="234"/>
      <c r="S1013" s="234"/>
      <c r="T1013" s="234"/>
      <c r="U1013" s="234"/>
      <c r="V1013" s="234"/>
      <c r="W1013" s="234"/>
      <c r="X1013" s="234"/>
      <c r="Y1013" s="234"/>
      <c r="Z1013" s="234"/>
      <c r="AA1013" s="234"/>
      <c r="AB1013" s="234"/>
      <c r="AC1013" s="234"/>
      <c r="AD1013" s="234"/>
      <c r="AE1013" s="234"/>
      <c r="AF1013" s="234"/>
      <c r="AG1013" s="234"/>
      <c r="AH1013" s="234"/>
      <c r="AI1013" s="234"/>
      <c r="AJ1013" s="234"/>
      <c r="AK1013" s="234"/>
      <c r="AL1013" s="258" t="str">
        <f t="shared" si="131"/>
        <v>нет</v>
      </c>
      <c r="AM1013" s="258" t="str">
        <f t="shared" si="133"/>
        <v>нет</v>
      </c>
      <c r="AN1013" s="258">
        <f t="shared" si="130"/>
        <v>0</v>
      </c>
      <c r="AO1013" s="258" t="e">
        <f t="shared" si="132"/>
        <v>#VALUE!</v>
      </c>
    </row>
    <row r="1014" spans="1:41">
      <c r="A1014" s="261" t="e">
        <f t="shared" si="134"/>
        <v>#VALUE!</v>
      </c>
      <c r="B1014" s="241">
        <v>1011</v>
      </c>
      <c r="C1014" s="242"/>
      <c r="D1014" s="257" t="str">
        <f t="shared" si="127"/>
        <v/>
      </c>
      <c r="E1014" s="234"/>
      <c r="F1014" s="234"/>
      <c r="G1014" s="242"/>
      <c r="H1014" s="257" t="str">
        <f t="shared" si="128"/>
        <v/>
      </c>
      <c r="I1014" s="234"/>
      <c r="J1014" s="234"/>
      <c r="K1014" s="234"/>
      <c r="L1014" s="234"/>
      <c r="M1014" s="308">
        <f t="shared" si="129"/>
        <v>0</v>
      </c>
      <c r="N1014" s="234"/>
      <c r="O1014" s="234"/>
      <c r="P1014" s="234"/>
      <c r="Q1014" s="234"/>
      <c r="R1014" s="234"/>
      <c r="S1014" s="234"/>
      <c r="T1014" s="234"/>
      <c r="U1014" s="234"/>
      <c r="V1014" s="234"/>
      <c r="W1014" s="234"/>
      <c r="X1014" s="234"/>
      <c r="Y1014" s="234"/>
      <c r="Z1014" s="234"/>
      <c r="AA1014" s="234"/>
      <c r="AB1014" s="234"/>
      <c r="AC1014" s="234"/>
      <c r="AD1014" s="234"/>
      <c r="AE1014" s="234"/>
      <c r="AF1014" s="234"/>
      <c r="AG1014" s="234"/>
      <c r="AH1014" s="234"/>
      <c r="AI1014" s="234"/>
      <c r="AJ1014" s="234"/>
      <c r="AK1014" s="234"/>
      <c r="AL1014" s="258" t="str">
        <f t="shared" si="131"/>
        <v>нет</v>
      </c>
      <c r="AM1014" s="258" t="str">
        <f t="shared" si="133"/>
        <v>нет</v>
      </c>
      <c r="AN1014" s="258">
        <f t="shared" si="130"/>
        <v>0</v>
      </c>
      <c r="AO1014" s="258" t="e">
        <f t="shared" si="132"/>
        <v>#VALUE!</v>
      </c>
    </row>
    <row r="1015" spans="1:41">
      <c r="A1015" s="261" t="e">
        <f t="shared" si="134"/>
        <v>#VALUE!</v>
      </c>
      <c r="B1015" s="241">
        <v>1012</v>
      </c>
      <c r="C1015" s="242"/>
      <c r="D1015" s="257" t="str">
        <f t="shared" si="127"/>
        <v/>
      </c>
      <c r="E1015" s="234"/>
      <c r="F1015" s="234"/>
      <c r="G1015" s="242"/>
      <c r="H1015" s="257" t="str">
        <f t="shared" si="128"/>
        <v/>
      </c>
      <c r="I1015" s="234"/>
      <c r="J1015" s="234"/>
      <c r="K1015" s="234"/>
      <c r="L1015" s="234"/>
      <c r="M1015" s="308">
        <f t="shared" si="129"/>
        <v>0</v>
      </c>
      <c r="N1015" s="234"/>
      <c r="O1015" s="234"/>
      <c r="P1015" s="234"/>
      <c r="Q1015" s="234"/>
      <c r="R1015" s="234"/>
      <c r="S1015" s="234"/>
      <c r="T1015" s="234"/>
      <c r="U1015" s="234"/>
      <c r="V1015" s="234"/>
      <c r="W1015" s="234"/>
      <c r="X1015" s="234"/>
      <c r="Y1015" s="234"/>
      <c r="Z1015" s="234"/>
      <c r="AA1015" s="234"/>
      <c r="AB1015" s="234"/>
      <c r="AC1015" s="234"/>
      <c r="AD1015" s="234"/>
      <c r="AE1015" s="234"/>
      <c r="AF1015" s="234"/>
      <c r="AG1015" s="234"/>
      <c r="AH1015" s="234"/>
      <c r="AI1015" s="234"/>
      <c r="AJ1015" s="234"/>
      <c r="AK1015" s="234"/>
      <c r="AL1015" s="258" t="str">
        <f t="shared" si="131"/>
        <v>нет</v>
      </c>
      <c r="AM1015" s="258" t="str">
        <f t="shared" si="133"/>
        <v>нет</v>
      </c>
      <c r="AN1015" s="258">
        <f t="shared" si="130"/>
        <v>0</v>
      </c>
      <c r="AO1015" s="258" t="e">
        <f t="shared" si="132"/>
        <v>#VALUE!</v>
      </c>
    </row>
    <row r="1016" spans="1:41">
      <c r="A1016" s="261" t="e">
        <f t="shared" si="134"/>
        <v>#VALUE!</v>
      </c>
      <c r="B1016" s="241">
        <v>1013</v>
      </c>
      <c r="C1016" s="242"/>
      <c r="D1016" s="257" t="str">
        <f t="shared" si="127"/>
        <v/>
      </c>
      <c r="E1016" s="234"/>
      <c r="F1016" s="234"/>
      <c r="G1016" s="242"/>
      <c r="H1016" s="257" t="str">
        <f t="shared" si="128"/>
        <v/>
      </c>
      <c r="I1016" s="234"/>
      <c r="J1016" s="234"/>
      <c r="K1016" s="234"/>
      <c r="L1016" s="234"/>
      <c r="M1016" s="308">
        <f t="shared" si="129"/>
        <v>0</v>
      </c>
      <c r="N1016" s="234"/>
      <c r="O1016" s="234"/>
      <c r="P1016" s="234"/>
      <c r="Q1016" s="234"/>
      <c r="R1016" s="234"/>
      <c r="S1016" s="234"/>
      <c r="T1016" s="234"/>
      <c r="U1016" s="234"/>
      <c r="V1016" s="234"/>
      <c r="W1016" s="234"/>
      <c r="X1016" s="234"/>
      <c r="Y1016" s="234"/>
      <c r="Z1016" s="234"/>
      <c r="AA1016" s="234"/>
      <c r="AB1016" s="234"/>
      <c r="AC1016" s="234"/>
      <c r="AD1016" s="234"/>
      <c r="AE1016" s="234"/>
      <c r="AF1016" s="234"/>
      <c r="AG1016" s="234"/>
      <c r="AH1016" s="234"/>
      <c r="AI1016" s="234"/>
      <c r="AJ1016" s="234"/>
      <c r="AK1016" s="234"/>
      <c r="AL1016" s="258" t="str">
        <f t="shared" si="131"/>
        <v>нет</v>
      </c>
      <c r="AM1016" s="258" t="str">
        <f t="shared" si="133"/>
        <v>нет</v>
      </c>
      <c r="AN1016" s="258">
        <f t="shared" si="130"/>
        <v>0</v>
      </c>
      <c r="AO1016" s="258" t="e">
        <f t="shared" si="132"/>
        <v>#VALUE!</v>
      </c>
    </row>
    <row r="1017" spans="1:41">
      <c r="A1017" s="261" t="e">
        <f t="shared" si="134"/>
        <v>#VALUE!</v>
      </c>
      <c r="B1017" s="241">
        <v>1014</v>
      </c>
      <c r="C1017" s="242"/>
      <c r="D1017" s="257" t="str">
        <f t="shared" si="127"/>
        <v/>
      </c>
      <c r="E1017" s="234"/>
      <c r="F1017" s="234"/>
      <c r="G1017" s="242"/>
      <c r="H1017" s="257" t="str">
        <f t="shared" si="128"/>
        <v/>
      </c>
      <c r="I1017" s="234"/>
      <c r="J1017" s="234"/>
      <c r="K1017" s="234"/>
      <c r="L1017" s="234"/>
      <c r="M1017" s="308">
        <f t="shared" si="129"/>
        <v>0</v>
      </c>
      <c r="N1017" s="234"/>
      <c r="O1017" s="234"/>
      <c r="P1017" s="234"/>
      <c r="Q1017" s="234"/>
      <c r="R1017" s="234"/>
      <c r="S1017" s="234"/>
      <c r="T1017" s="234"/>
      <c r="U1017" s="234"/>
      <c r="V1017" s="234"/>
      <c r="W1017" s="234"/>
      <c r="X1017" s="234"/>
      <c r="Y1017" s="234"/>
      <c r="Z1017" s="234"/>
      <c r="AA1017" s="234"/>
      <c r="AB1017" s="234"/>
      <c r="AC1017" s="234"/>
      <c r="AD1017" s="234"/>
      <c r="AE1017" s="234"/>
      <c r="AF1017" s="234"/>
      <c r="AG1017" s="234"/>
      <c r="AH1017" s="234"/>
      <c r="AI1017" s="234"/>
      <c r="AJ1017" s="234"/>
      <c r="AK1017" s="234"/>
      <c r="AL1017" s="258" t="str">
        <f t="shared" si="131"/>
        <v>нет</v>
      </c>
      <c r="AM1017" s="258" t="str">
        <f t="shared" si="133"/>
        <v>нет</v>
      </c>
      <c r="AN1017" s="258">
        <f t="shared" si="130"/>
        <v>0</v>
      </c>
      <c r="AO1017" s="258" t="e">
        <f t="shared" si="132"/>
        <v>#VALUE!</v>
      </c>
    </row>
    <row r="1018" spans="1:41">
      <c r="A1018" s="261" t="e">
        <f t="shared" si="134"/>
        <v>#VALUE!</v>
      </c>
      <c r="B1018" s="241">
        <v>1015</v>
      </c>
      <c r="C1018" s="242"/>
      <c r="D1018" s="257" t="str">
        <f t="shared" si="127"/>
        <v/>
      </c>
      <c r="E1018" s="234"/>
      <c r="F1018" s="234"/>
      <c r="G1018" s="242"/>
      <c r="H1018" s="257" t="str">
        <f t="shared" si="128"/>
        <v/>
      </c>
      <c r="I1018" s="234"/>
      <c r="J1018" s="234"/>
      <c r="K1018" s="234"/>
      <c r="L1018" s="234"/>
      <c r="M1018" s="308">
        <f t="shared" si="129"/>
        <v>0</v>
      </c>
      <c r="N1018" s="234"/>
      <c r="O1018" s="234"/>
      <c r="P1018" s="234"/>
      <c r="Q1018" s="234"/>
      <c r="R1018" s="234"/>
      <c r="S1018" s="234"/>
      <c r="T1018" s="234"/>
      <c r="U1018" s="234"/>
      <c r="V1018" s="234"/>
      <c r="W1018" s="234"/>
      <c r="X1018" s="234"/>
      <c r="Y1018" s="234"/>
      <c r="Z1018" s="234"/>
      <c r="AA1018" s="234"/>
      <c r="AB1018" s="234"/>
      <c r="AC1018" s="234"/>
      <c r="AD1018" s="234"/>
      <c r="AE1018" s="234"/>
      <c r="AF1018" s="234"/>
      <c r="AG1018" s="234"/>
      <c r="AH1018" s="234"/>
      <c r="AI1018" s="234"/>
      <c r="AJ1018" s="234"/>
      <c r="AK1018" s="234"/>
      <c r="AL1018" s="258" t="str">
        <f t="shared" si="131"/>
        <v>нет</v>
      </c>
      <c r="AM1018" s="258" t="str">
        <f t="shared" si="133"/>
        <v>нет</v>
      </c>
      <c r="AN1018" s="258">
        <f t="shared" si="130"/>
        <v>0</v>
      </c>
      <c r="AO1018" s="258" t="e">
        <f t="shared" si="132"/>
        <v>#VALUE!</v>
      </c>
    </row>
    <row r="1019" spans="1:41">
      <c r="A1019" s="261" t="e">
        <f t="shared" si="134"/>
        <v>#VALUE!</v>
      </c>
      <c r="B1019" s="241">
        <v>1016</v>
      </c>
      <c r="C1019" s="242"/>
      <c r="D1019" s="257" t="str">
        <f t="shared" si="127"/>
        <v/>
      </c>
      <c r="E1019" s="234"/>
      <c r="F1019" s="234"/>
      <c r="G1019" s="242"/>
      <c r="H1019" s="257" t="str">
        <f t="shared" si="128"/>
        <v/>
      </c>
      <c r="I1019" s="234"/>
      <c r="J1019" s="234"/>
      <c r="K1019" s="234"/>
      <c r="L1019" s="234"/>
      <c r="M1019" s="308">
        <f t="shared" si="129"/>
        <v>0</v>
      </c>
      <c r="N1019" s="234"/>
      <c r="O1019" s="234"/>
      <c r="P1019" s="234"/>
      <c r="Q1019" s="234"/>
      <c r="R1019" s="234"/>
      <c r="S1019" s="234"/>
      <c r="T1019" s="234"/>
      <c r="U1019" s="234"/>
      <c r="V1019" s="234"/>
      <c r="W1019" s="234"/>
      <c r="X1019" s="234"/>
      <c r="Y1019" s="234"/>
      <c r="Z1019" s="234"/>
      <c r="AA1019" s="234"/>
      <c r="AB1019" s="234"/>
      <c r="AC1019" s="234"/>
      <c r="AD1019" s="234"/>
      <c r="AE1019" s="234"/>
      <c r="AF1019" s="234"/>
      <c r="AG1019" s="234"/>
      <c r="AH1019" s="234"/>
      <c r="AI1019" s="234"/>
      <c r="AJ1019" s="234"/>
      <c r="AK1019" s="234"/>
      <c r="AL1019" s="258" t="str">
        <f t="shared" si="131"/>
        <v>нет</v>
      </c>
      <c r="AM1019" s="258" t="str">
        <f t="shared" si="133"/>
        <v>нет</v>
      </c>
      <c r="AN1019" s="258">
        <f t="shared" si="130"/>
        <v>0</v>
      </c>
      <c r="AO1019" s="258" t="e">
        <f t="shared" si="132"/>
        <v>#VALUE!</v>
      </c>
    </row>
    <row r="1020" spans="1:41">
      <c r="A1020" s="261" t="e">
        <f t="shared" si="134"/>
        <v>#VALUE!</v>
      </c>
      <c r="B1020" s="241">
        <v>1017</v>
      </c>
      <c r="C1020" s="242"/>
      <c r="D1020" s="257" t="str">
        <f t="shared" si="127"/>
        <v/>
      </c>
      <c r="E1020" s="234"/>
      <c r="F1020" s="234"/>
      <c r="G1020" s="242"/>
      <c r="H1020" s="257" t="str">
        <f t="shared" si="128"/>
        <v/>
      </c>
      <c r="I1020" s="234"/>
      <c r="J1020" s="234"/>
      <c r="K1020" s="234"/>
      <c r="L1020" s="234"/>
      <c r="M1020" s="308">
        <f t="shared" si="129"/>
        <v>0</v>
      </c>
      <c r="N1020" s="234"/>
      <c r="O1020" s="234"/>
      <c r="P1020" s="234"/>
      <c r="Q1020" s="234"/>
      <c r="R1020" s="234"/>
      <c r="S1020" s="234"/>
      <c r="T1020" s="234"/>
      <c r="U1020" s="234"/>
      <c r="V1020" s="234"/>
      <c r="W1020" s="234"/>
      <c r="X1020" s="234"/>
      <c r="Y1020" s="234"/>
      <c r="Z1020" s="234"/>
      <c r="AA1020" s="234"/>
      <c r="AB1020" s="234"/>
      <c r="AC1020" s="234"/>
      <c r="AD1020" s="234"/>
      <c r="AE1020" s="234"/>
      <c r="AF1020" s="234"/>
      <c r="AG1020" s="234"/>
      <c r="AH1020" s="234"/>
      <c r="AI1020" s="234"/>
      <c r="AJ1020" s="234"/>
      <c r="AK1020" s="234"/>
      <c r="AL1020" s="258" t="str">
        <f t="shared" si="131"/>
        <v>нет</v>
      </c>
      <c r="AM1020" s="258" t="str">
        <f t="shared" si="133"/>
        <v>нет</v>
      </c>
      <c r="AN1020" s="258">
        <f t="shared" si="130"/>
        <v>0</v>
      </c>
      <c r="AO1020" s="258" t="e">
        <f t="shared" si="132"/>
        <v>#VALUE!</v>
      </c>
    </row>
    <row r="1021" spans="1:41">
      <c r="A1021" s="261" t="e">
        <f t="shared" si="134"/>
        <v>#VALUE!</v>
      </c>
      <c r="B1021" s="241">
        <v>1018</v>
      </c>
      <c r="C1021" s="242"/>
      <c r="D1021" s="257" t="str">
        <f t="shared" si="127"/>
        <v/>
      </c>
      <c r="E1021" s="234"/>
      <c r="F1021" s="234"/>
      <c r="G1021" s="242"/>
      <c r="H1021" s="257" t="str">
        <f t="shared" si="128"/>
        <v/>
      </c>
      <c r="I1021" s="234"/>
      <c r="J1021" s="234"/>
      <c r="K1021" s="234"/>
      <c r="L1021" s="234"/>
      <c r="M1021" s="308">
        <f t="shared" si="129"/>
        <v>0</v>
      </c>
      <c r="N1021" s="234"/>
      <c r="O1021" s="234"/>
      <c r="P1021" s="234"/>
      <c r="Q1021" s="234"/>
      <c r="R1021" s="234"/>
      <c r="S1021" s="234"/>
      <c r="T1021" s="234"/>
      <c r="U1021" s="234"/>
      <c r="V1021" s="234"/>
      <c r="W1021" s="234"/>
      <c r="X1021" s="234"/>
      <c r="Y1021" s="234"/>
      <c r="Z1021" s="234"/>
      <c r="AA1021" s="234"/>
      <c r="AB1021" s="234"/>
      <c r="AC1021" s="234"/>
      <c r="AD1021" s="234"/>
      <c r="AE1021" s="234"/>
      <c r="AF1021" s="234"/>
      <c r="AG1021" s="234"/>
      <c r="AH1021" s="234"/>
      <c r="AI1021" s="234"/>
      <c r="AJ1021" s="234"/>
      <c r="AK1021" s="234"/>
      <c r="AL1021" s="258" t="str">
        <f t="shared" si="131"/>
        <v>нет</v>
      </c>
      <c r="AM1021" s="258" t="str">
        <f t="shared" si="133"/>
        <v>нет</v>
      </c>
      <c r="AN1021" s="258">
        <f t="shared" si="130"/>
        <v>0</v>
      </c>
      <c r="AO1021" s="258" t="e">
        <f t="shared" si="132"/>
        <v>#VALUE!</v>
      </c>
    </row>
    <row r="1022" spans="1:41">
      <c r="A1022" s="261" t="e">
        <f t="shared" si="134"/>
        <v>#VALUE!</v>
      </c>
      <c r="B1022" s="241">
        <v>1019</v>
      </c>
      <c r="C1022" s="242"/>
      <c r="D1022" s="257" t="str">
        <f t="shared" si="127"/>
        <v/>
      </c>
      <c r="E1022" s="234"/>
      <c r="F1022" s="234"/>
      <c r="G1022" s="242"/>
      <c r="H1022" s="257" t="str">
        <f t="shared" si="128"/>
        <v/>
      </c>
      <c r="I1022" s="234"/>
      <c r="J1022" s="234"/>
      <c r="K1022" s="234"/>
      <c r="L1022" s="234"/>
      <c r="M1022" s="308">
        <f t="shared" si="129"/>
        <v>0</v>
      </c>
      <c r="N1022" s="234"/>
      <c r="O1022" s="234"/>
      <c r="P1022" s="234"/>
      <c r="Q1022" s="234"/>
      <c r="R1022" s="234"/>
      <c r="S1022" s="234"/>
      <c r="T1022" s="234"/>
      <c r="U1022" s="234"/>
      <c r="V1022" s="234"/>
      <c r="W1022" s="234"/>
      <c r="X1022" s="234"/>
      <c r="Y1022" s="234"/>
      <c r="Z1022" s="234"/>
      <c r="AA1022" s="234"/>
      <c r="AB1022" s="234"/>
      <c r="AC1022" s="234"/>
      <c r="AD1022" s="234"/>
      <c r="AE1022" s="234"/>
      <c r="AF1022" s="234"/>
      <c r="AG1022" s="234"/>
      <c r="AH1022" s="234"/>
      <c r="AI1022" s="234"/>
      <c r="AJ1022" s="234"/>
      <c r="AK1022" s="234"/>
      <c r="AL1022" s="258" t="str">
        <f t="shared" si="131"/>
        <v>нет</v>
      </c>
      <c r="AM1022" s="258" t="str">
        <f t="shared" si="133"/>
        <v>нет</v>
      </c>
      <c r="AN1022" s="258">
        <f t="shared" si="130"/>
        <v>0</v>
      </c>
      <c r="AO1022" s="258" t="e">
        <f t="shared" si="132"/>
        <v>#VALUE!</v>
      </c>
    </row>
    <row r="1023" spans="1:41">
      <c r="A1023" s="261" t="e">
        <f t="shared" si="134"/>
        <v>#VALUE!</v>
      </c>
      <c r="B1023" s="241">
        <v>1020</v>
      </c>
      <c r="C1023" s="242"/>
      <c r="D1023" s="257" t="str">
        <f t="shared" ref="D1023:D1086" si="135">IFERROR(VLOOKUP(C1023,msu,2,0),"")</f>
        <v/>
      </c>
      <c r="E1023" s="234"/>
      <c r="F1023" s="234"/>
      <c r="G1023" s="242"/>
      <c r="H1023" s="257" t="str">
        <f t="shared" ref="H1023:H1086" si="136">IFERROR(VLOOKUP(G1023,oo,2,0),"")</f>
        <v/>
      </c>
      <c r="I1023" s="234"/>
      <c r="J1023" s="234"/>
      <c r="K1023" s="234"/>
      <c r="L1023" s="234"/>
      <c r="M1023" s="308">
        <f t="shared" ref="M1023:M1086" si="137">COUNTA(N1023:AK1023)</f>
        <v>0</v>
      </c>
      <c r="N1023" s="234"/>
      <c r="O1023" s="234"/>
      <c r="P1023" s="234"/>
      <c r="Q1023" s="234"/>
      <c r="R1023" s="234"/>
      <c r="S1023" s="234"/>
      <c r="T1023" s="234"/>
      <c r="U1023" s="234"/>
      <c r="V1023" s="234"/>
      <c r="W1023" s="234"/>
      <c r="X1023" s="234"/>
      <c r="Y1023" s="234"/>
      <c r="Z1023" s="234"/>
      <c r="AA1023" s="234"/>
      <c r="AB1023" s="234"/>
      <c r="AC1023" s="234"/>
      <c r="AD1023" s="234"/>
      <c r="AE1023" s="234"/>
      <c r="AF1023" s="234"/>
      <c r="AG1023" s="234"/>
      <c r="AH1023" s="234"/>
      <c r="AI1023" s="234"/>
      <c r="AJ1023" s="234"/>
      <c r="AK1023" s="234"/>
      <c r="AL1023" s="258" t="str">
        <f t="shared" si="131"/>
        <v>нет</v>
      </c>
      <c r="AM1023" s="258" t="str">
        <f t="shared" si="133"/>
        <v>нет</v>
      </c>
      <c r="AN1023" s="258">
        <f t="shared" ref="AN1023:AN1086" si="138">COUNTIF(N1023:AK1023,"призер")+COUNTIF(N1023:AK1023,"победитель")</f>
        <v>0</v>
      </c>
      <c r="AO1023" s="258" t="e">
        <f t="shared" si="132"/>
        <v>#VALUE!</v>
      </c>
    </row>
    <row r="1024" spans="1:41">
      <c r="A1024" s="261" t="e">
        <f t="shared" si="134"/>
        <v>#VALUE!</v>
      </c>
      <c r="B1024" s="241">
        <v>1021</v>
      </c>
      <c r="C1024" s="242"/>
      <c r="D1024" s="257" t="str">
        <f t="shared" si="135"/>
        <v/>
      </c>
      <c r="E1024" s="234"/>
      <c r="F1024" s="234"/>
      <c r="G1024" s="242"/>
      <c r="H1024" s="257" t="str">
        <f t="shared" si="136"/>
        <v/>
      </c>
      <c r="I1024" s="234"/>
      <c r="J1024" s="234"/>
      <c r="K1024" s="234"/>
      <c r="L1024" s="234"/>
      <c r="M1024" s="308">
        <f t="shared" si="137"/>
        <v>0</v>
      </c>
      <c r="N1024" s="234"/>
      <c r="O1024" s="234"/>
      <c r="P1024" s="234"/>
      <c r="Q1024" s="234"/>
      <c r="R1024" s="234"/>
      <c r="S1024" s="234"/>
      <c r="T1024" s="234"/>
      <c r="U1024" s="234"/>
      <c r="V1024" s="234"/>
      <c r="W1024" s="234"/>
      <c r="X1024" s="234"/>
      <c r="Y1024" s="234"/>
      <c r="Z1024" s="234"/>
      <c r="AA1024" s="234"/>
      <c r="AB1024" s="234"/>
      <c r="AC1024" s="234"/>
      <c r="AD1024" s="234"/>
      <c r="AE1024" s="234"/>
      <c r="AF1024" s="234"/>
      <c r="AG1024" s="234"/>
      <c r="AH1024" s="234"/>
      <c r="AI1024" s="234"/>
      <c r="AJ1024" s="234"/>
      <c r="AK1024" s="234"/>
      <c r="AL1024" s="258" t="str">
        <f t="shared" si="131"/>
        <v>нет</v>
      </c>
      <c r="AM1024" s="258" t="str">
        <f t="shared" si="133"/>
        <v>нет</v>
      </c>
      <c r="AN1024" s="258">
        <f t="shared" si="138"/>
        <v>0</v>
      </c>
      <c r="AO1024" s="258" t="e">
        <f t="shared" si="132"/>
        <v>#VALUE!</v>
      </c>
    </row>
    <row r="1025" spans="1:41">
      <c r="A1025" s="261" t="e">
        <f t="shared" si="134"/>
        <v>#VALUE!</v>
      </c>
      <c r="B1025" s="241">
        <v>1022</v>
      </c>
      <c r="C1025" s="242"/>
      <c r="D1025" s="257" t="str">
        <f t="shared" si="135"/>
        <v/>
      </c>
      <c r="E1025" s="234"/>
      <c r="F1025" s="234"/>
      <c r="G1025" s="242"/>
      <c r="H1025" s="257" t="str">
        <f t="shared" si="136"/>
        <v/>
      </c>
      <c r="I1025" s="234"/>
      <c r="J1025" s="234"/>
      <c r="K1025" s="234"/>
      <c r="L1025" s="234"/>
      <c r="M1025" s="308">
        <f t="shared" si="137"/>
        <v>0</v>
      </c>
      <c r="N1025" s="234"/>
      <c r="O1025" s="234"/>
      <c r="P1025" s="234"/>
      <c r="Q1025" s="234"/>
      <c r="R1025" s="234"/>
      <c r="S1025" s="234"/>
      <c r="T1025" s="234"/>
      <c r="U1025" s="234"/>
      <c r="V1025" s="234"/>
      <c r="W1025" s="234"/>
      <c r="X1025" s="234"/>
      <c r="Y1025" s="234"/>
      <c r="Z1025" s="234"/>
      <c r="AA1025" s="234"/>
      <c r="AB1025" s="234"/>
      <c r="AC1025" s="234"/>
      <c r="AD1025" s="234"/>
      <c r="AE1025" s="234"/>
      <c r="AF1025" s="234"/>
      <c r="AG1025" s="234"/>
      <c r="AH1025" s="234"/>
      <c r="AI1025" s="234"/>
      <c r="AJ1025" s="234"/>
      <c r="AK1025" s="234"/>
      <c r="AL1025" s="258" t="str">
        <f t="shared" si="131"/>
        <v>нет</v>
      </c>
      <c r="AM1025" s="258" t="str">
        <f t="shared" si="133"/>
        <v>нет</v>
      </c>
      <c r="AN1025" s="258">
        <f t="shared" si="138"/>
        <v>0</v>
      </c>
      <c r="AO1025" s="258" t="e">
        <f t="shared" si="132"/>
        <v>#VALUE!</v>
      </c>
    </row>
    <row r="1026" spans="1:41">
      <c r="A1026" s="261" t="e">
        <f t="shared" si="134"/>
        <v>#VALUE!</v>
      </c>
      <c r="B1026" s="241">
        <v>1023</v>
      </c>
      <c r="C1026" s="242"/>
      <c r="D1026" s="257" t="str">
        <f t="shared" si="135"/>
        <v/>
      </c>
      <c r="E1026" s="234"/>
      <c r="F1026" s="234"/>
      <c r="G1026" s="242"/>
      <c r="H1026" s="257" t="str">
        <f t="shared" si="136"/>
        <v/>
      </c>
      <c r="I1026" s="234"/>
      <c r="J1026" s="234"/>
      <c r="K1026" s="234"/>
      <c r="L1026" s="234"/>
      <c r="M1026" s="308">
        <f t="shared" si="137"/>
        <v>0</v>
      </c>
      <c r="N1026" s="234"/>
      <c r="O1026" s="234"/>
      <c r="P1026" s="234"/>
      <c r="Q1026" s="234"/>
      <c r="R1026" s="234"/>
      <c r="S1026" s="234"/>
      <c r="T1026" s="234"/>
      <c r="U1026" s="234"/>
      <c r="V1026" s="234"/>
      <c r="W1026" s="234"/>
      <c r="X1026" s="234"/>
      <c r="Y1026" s="234"/>
      <c r="Z1026" s="234"/>
      <c r="AA1026" s="234"/>
      <c r="AB1026" s="234"/>
      <c r="AC1026" s="234"/>
      <c r="AD1026" s="234"/>
      <c r="AE1026" s="234"/>
      <c r="AF1026" s="234"/>
      <c r="AG1026" s="234"/>
      <c r="AH1026" s="234"/>
      <c r="AI1026" s="234"/>
      <c r="AJ1026" s="234"/>
      <c r="AK1026" s="234"/>
      <c r="AL1026" s="258" t="str">
        <f t="shared" si="131"/>
        <v>нет</v>
      </c>
      <c r="AM1026" s="258" t="str">
        <f t="shared" si="133"/>
        <v>нет</v>
      </c>
      <c r="AN1026" s="258">
        <f t="shared" si="138"/>
        <v>0</v>
      </c>
      <c r="AO1026" s="258" t="e">
        <f t="shared" si="132"/>
        <v>#VALUE!</v>
      </c>
    </row>
    <row r="1027" spans="1:41">
      <c r="A1027" s="261" t="e">
        <f t="shared" si="134"/>
        <v>#VALUE!</v>
      </c>
      <c r="B1027" s="241">
        <v>1024</v>
      </c>
      <c r="C1027" s="242"/>
      <c r="D1027" s="257" t="str">
        <f t="shared" si="135"/>
        <v/>
      </c>
      <c r="E1027" s="234"/>
      <c r="F1027" s="234"/>
      <c r="G1027" s="242"/>
      <c r="H1027" s="257" t="str">
        <f t="shared" si="136"/>
        <v/>
      </c>
      <c r="I1027" s="234"/>
      <c r="J1027" s="234"/>
      <c r="K1027" s="234"/>
      <c r="L1027" s="234"/>
      <c r="M1027" s="308">
        <f t="shared" si="137"/>
        <v>0</v>
      </c>
      <c r="N1027" s="234"/>
      <c r="O1027" s="234"/>
      <c r="P1027" s="234"/>
      <c r="Q1027" s="234"/>
      <c r="R1027" s="234"/>
      <c r="S1027" s="234"/>
      <c r="T1027" s="234"/>
      <c r="U1027" s="234"/>
      <c r="V1027" s="234"/>
      <c r="W1027" s="234"/>
      <c r="X1027" s="234"/>
      <c r="Y1027" s="234"/>
      <c r="Z1027" s="234"/>
      <c r="AA1027" s="234"/>
      <c r="AB1027" s="234"/>
      <c r="AC1027" s="234"/>
      <c r="AD1027" s="234"/>
      <c r="AE1027" s="234"/>
      <c r="AF1027" s="234"/>
      <c r="AG1027" s="234"/>
      <c r="AH1027" s="234"/>
      <c r="AI1027" s="234"/>
      <c r="AJ1027" s="234"/>
      <c r="AK1027" s="234"/>
      <c r="AL1027" s="258" t="str">
        <f t="shared" si="131"/>
        <v>нет</v>
      </c>
      <c r="AM1027" s="258" t="str">
        <f t="shared" si="133"/>
        <v>нет</v>
      </c>
      <c r="AN1027" s="258">
        <f t="shared" si="138"/>
        <v>0</v>
      </c>
      <c r="AO1027" s="258" t="e">
        <f t="shared" si="132"/>
        <v>#VALUE!</v>
      </c>
    </row>
    <row r="1028" spans="1:41">
      <c r="A1028" s="261" t="e">
        <f t="shared" si="134"/>
        <v>#VALUE!</v>
      </c>
      <c r="B1028" s="241">
        <v>1025</v>
      </c>
      <c r="C1028" s="242"/>
      <c r="D1028" s="257" t="str">
        <f t="shared" si="135"/>
        <v/>
      </c>
      <c r="E1028" s="234"/>
      <c r="F1028" s="234"/>
      <c r="G1028" s="242"/>
      <c r="H1028" s="257" t="str">
        <f t="shared" si="136"/>
        <v/>
      </c>
      <c r="I1028" s="234"/>
      <c r="J1028" s="234"/>
      <c r="K1028" s="234"/>
      <c r="L1028" s="234"/>
      <c r="M1028" s="308">
        <f t="shared" si="137"/>
        <v>0</v>
      </c>
      <c r="N1028" s="234"/>
      <c r="O1028" s="234"/>
      <c r="P1028" s="234"/>
      <c r="Q1028" s="234"/>
      <c r="R1028" s="234"/>
      <c r="S1028" s="234"/>
      <c r="T1028" s="234"/>
      <c r="U1028" s="234"/>
      <c r="V1028" s="234"/>
      <c r="W1028" s="234"/>
      <c r="X1028" s="234"/>
      <c r="Y1028" s="234"/>
      <c r="Z1028" s="234"/>
      <c r="AA1028" s="234"/>
      <c r="AB1028" s="234"/>
      <c r="AC1028" s="234"/>
      <c r="AD1028" s="234"/>
      <c r="AE1028" s="234"/>
      <c r="AF1028" s="234"/>
      <c r="AG1028" s="234"/>
      <c r="AH1028" s="234"/>
      <c r="AI1028" s="234"/>
      <c r="AJ1028" s="234"/>
      <c r="AK1028" s="234"/>
      <c r="AL1028" s="258" t="str">
        <f t="shared" si="131"/>
        <v>нет</v>
      </c>
      <c r="AM1028" s="258" t="str">
        <f t="shared" si="133"/>
        <v>нет</v>
      </c>
      <c r="AN1028" s="258">
        <f t="shared" si="138"/>
        <v>0</v>
      </c>
      <c r="AO1028" s="258" t="e">
        <f t="shared" si="132"/>
        <v>#VALUE!</v>
      </c>
    </row>
    <row r="1029" spans="1:41">
      <c r="A1029" s="261" t="e">
        <f t="shared" si="134"/>
        <v>#VALUE!</v>
      </c>
      <c r="B1029" s="241">
        <v>1026</v>
      </c>
      <c r="C1029" s="242"/>
      <c r="D1029" s="257" t="str">
        <f t="shared" si="135"/>
        <v/>
      </c>
      <c r="E1029" s="234"/>
      <c r="F1029" s="234"/>
      <c r="G1029" s="242"/>
      <c r="H1029" s="257" t="str">
        <f t="shared" si="136"/>
        <v/>
      </c>
      <c r="I1029" s="234"/>
      <c r="J1029" s="234"/>
      <c r="K1029" s="234"/>
      <c r="L1029" s="234"/>
      <c r="M1029" s="308">
        <f t="shared" si="137"/>
        <v>0</v>
      </c>
      <c r="N1029" s="234"/>
      <c r="O1029" s="234"/>
      <c r="P1029" s="234"/>
      <c r="Q1029" s="234"/>
      <c r="R1029" s="234"/>
      <c r="S1029" s="234"/>
      <c r="T1029" s="234"/>
      <c r="U1029" s="234"/>
      <c r="V1029" s="234"/>
      <c r="W1029" s="234"/>
      <c r="X1029" s="234"/>
      <c r="Y1029" s="234"/>
      <c r="Z1029" s="234"/>
      <c r="AA1029" s="234"/>
      <c r="AB1029" s="234"/>
      <c r="AC1029" s="234"/>
      <c r="AD1029" s="234"/>
      <c r="AE1029" s="234"/>
      <c r="AF1029" s="234"/>
      <c r="AG1029" s="234"/>
      <c r="AH1029" s="234"/>
      <c r="AI1029" s="234"/>
      <c r="AJ1029" s="234"/>
      <c r="AK1029" s="234"/>
      <c r="AL1029" s="258" t="str">
        <f t="shared" ref="AL1029:AL1092" si="139">IF($I1029&lt;5,"нет",IF($I1029&gt;9,"нет","да"))</f>
        <v>нет</v>
      </c>
      <c r="AM1029" s="258" t="str">
        <f t="shared" si="133"/>
        <v>нет</v>
      </c>
      <c r="AN1029" s="258">
        <f t="shared" si="138"/>
        <v>0</v>
      </c>
      <c r="AO1029" s="258" t="e">
        <f t="shared" ref="AO1029:AO1092" si="140">IF(LEN(G1029)=5,LEFT(G1029,1)+100,LEFT(G1029,2)+100)</f>
        <v>#VALUE!</v>
      </c>
    </row>
    <row r="1030" spans="1:41">
      <c r="A1030" s="261" t="e">
        <f t="shared" si="134"/>
        <v>#VALUE!</v>
      </c>
      <c r="B1030" s="241">
        <v>1027</v>
      </c>
      <c r="C1030" s="242"/>
      <c r="D1030" s="257" t="str">
        <f t="shared" si="135"/>
        <v/>
      </c>
      <c r="E1030" s="234"/>
      <c r="F1030" s="234"/>
      <c r="G1030" s="242"/>
      <c r="H1030" s="257" t="str">
        <f t="shared" si="136"/>
        <v/>
      </c>
      <c r="I1030" s="234"/>
      <c r="J1030" s="234"/>
      <c r="K1030" s="234"/>
      <c r="L1030" s="234"/>
      <c r="M1030" s="308">
        <f t="shared" si="137"/>
        <v>0</v>
      </c>
      <c r="N1030" s="234"/>
      <c r="O1030" s="234"/>
      <c r="P1030" s="234"/>
      <c r="Q1030" s="234"/>
      <c r="R1030" s="234"/>
      <c r="S1030" s="234"/>
      <c r="T1030" s="234"/>
      <c r="U1030" s="234"/>
      <c r="V1030" s="234"/>
      <c r="W1030" s="234"/>
      <c r="X1030" s="234"/>
      <c r="Y1030" s="234"/>
      <c r="Z1030" s="234"/>
      <c r="AA1030" s="234"/>
      <c r="AB1030" s="234"/>
      <c r="AC1030" s="234"/>
      <c r="AD1030" s="234"/>
      <c r="AE1030" s="234"/>
      <c r="AF1030" s="234"/>
      <c r="AG1030" s="234"/>
      <c r="AH1030" s="234"/>
      <c r="AI1030" s="234"/>
      <c r="AJ1030" s="234"/>
      <c r="AK1030" s="234"/>
      <c r="AL1030" s="258" t="str">
        <f t="shared" si="139"/>
        <v>нет</v>
      </c>
      <c r="AM1030" s="258" t="str">
        <f t="shared" ref="AM1030:AM1093" si="141">IF($I1030&lt;=9,"нет","да")</f>
        <v>нет</v>
      </c>
      <c r="AN1030" s="258">
        <f t="shared" si="138"/>
        <v>0</v>
      </c>
      <c r="AO1030" s="258" t="e">
        <f t="shared" si="140"/>
        <v>#VALUE!</v>
      </c>
    </row>
    <row r="1031" spans="1:41">
      <c r="A1031" s="261" t="e">
        <f t="shared" si="134"/>
        <v>#VALUE!</v>
      </c>
      <c r="B1031" s="241">
        <v>1028</v>
      </c>
      <c r="C1031" s="242"/>
      <c r="D1031" s="257" t="str">
        <f t="shared" si="135"/>
        <v/>
      </c>
      <c r="E1031" s="234"/>
      <c r="F1031" s="234"/>
      <c r="G1031" s="242"/>
      <c r="H1031" s="257" t="str">
        <f t="shared" si="136"/>
        <v/>
      </c>
      <c r="I1031" s="234"/>
      <c r="J1031" s="234"/>
      <c r="K1031" s="234"/>
      <c r="L1031" s="234"/>
      <c r="M1031" s="308">
        <f t="shared" si="137"/>
        <v>0</v>
      </c>
      <c r="N1031" s="234"/>
      <c r="O1031" s="234"/>
      <c r="P1031" s="234"/>
      <c r="Q1031" s="234"/>
      <c r="R1031" s="234"/>
      <c r="S1031" s="234"/>
      <c r="T1031" s="234"/>
      <c r="U1031" s="234"/>
      <c r="V1031" s="234"/>
      <c r="W1031" s="234"/>
      <c r="X1031" s="234"/>
      <c r="Y1031" s="234"/>
      <c r="Z1031" s="234"/>
      <c r="AA1031" s="234"/>
      <c r="AB1031" s="234"/>
      <c r="AC1031" s="234"/>
      <c r="AD1031" s="234"/>
      <c r="AE1031" s="234"/>
      <c r="AF1031" s="234"/>
      <c r="AG1031" s="234"/>
      <c r="AH1031" s="234"/>
      <c r="AI1031" s="234"/>
      <c r="AJ1031" s="234"/>
      <c r="AK1031" s="234"/>
      <c r="AL1031" s="258" t="str">
        <f t="shared" si="139"/>
        <v>нет</v>
      </c>
      <c r="AM1031" s="258" t="str">
        <f t="shared" si="141"/>
        <v>нет</v>
      </c>
      <c r="AN1031" s="258">
        <f t="shared" si="138"/>
        <v>0</v>
      </c>
      <c r="AO1031" s="258" t="e">
        <f t="shared" si="140"/>
        <v>#VALUE!</v>
      </c>
    </row>
    <row r="1032" spans="1:41">
      <c r="A1032" s="261" t="e">
        <f t="shared" ref="A1032:A1095" si="142">IF($AO1032=$C1032, "Код_ОО+МСУ_верно", "Требуется проверка кода ОО или МСУ, кроме 101, 102,103")</f>
        <v>#VALUE!</v>
      </c>
      <c r="B1032" s="241">
        <v>1029</v>
      </c>
      <c r="C1032" s="242"/>
      <c r="D1032" s="257" t="str">
        <f t="shared" si="135"/>
        <v/>
      </c>
      <c r="E1032" s="234"/>
      <c r="F1032" s="234"/>
      <c r="G1032" s="242"/>
      <c r="H1032" s="257" t="str">
        <f t="shared" si="136"/>
        <v/>
      </c>
      <c r="I1032" s="234"/>
      <c r="J1032" s="234"/>
      <c r="K1032" s="234"/>
      <c r="L1032" s="234"/>
      <c r="M1032" s="308">
        <f t="shared" si="137"/>
        <v>0</v>
      </c>
      <c r="N1032" s="234"/>
      <c r="O1032" s="234"/>
      <c r="P1032" s="234"/>
      <c r="Q1032" s="234"/>
      <c r="R1032" s="234"/>
      <c r="S1032" s="234"/>
      <c r="T1032" s="234"/>
      <c r="U1032" s="234"/>
      <c r="V1032" s="234"/>
      <c r="W1032" s="234"/>
      <c r="X1032" s="234"/>
      <c r="Y1032" s="234"/>
      <c r="Z1032" s="234"/>
      <c r="AA1032" s="234"/>
      <c r="AB1032" s="234"/>
      <c r="AC1032" s="234"/>
      <c r="AD1032" s="234"/>
      <c r="AE1032" s="234"/>
      <c r="AF1032" s="234"/>
      <c r="AG1032" s="234"/>
      <c r="AH1032" s="234"/>
      <c r="AI1032" s="234"/>
      <c r="AJ1032" s="234"/>
      <c r="AK1032" s="234"/>
      <c r="AL1032" s="258" t="str">
        <f t="shared" si="139"/>
        <v>нет</v>
      </c>
      <c r="AM1032" s="258" t="str">
        <f t="shared" si="141"/>
        <v>нет</v>
      </c>
      <c r="AN1032" s="258">
        <f t="shared" si="138"/>
        <v>0</v>
      </c>
      <c r="AO1032" s="258" t="e">
        <f t="shared" si="140"/>
        <v>#VALUE!</v>
      </c>
    </row>
    <row r="1033" spans="1:41">
      <c r="A1033" s="261" t="e">
        <f t="shared" si="142"/>
        <v>#VALUE!</v>
      </c>
      <c r="B1033" s="241">
        <v>1030</v>
      </c>
      <c r="C1033" s="242"/>
      <c r="D1033" s="257" t="str">
        <f t="shared" si="135"/>
        <v/>
      </c>
      <c r="E1033" s="234"/>
      <c r="F1033" s="234"/>
      <c r="G1033" s="242"/>
      <c r="H1033" s="257" t="str">
        <f t="shared" si="136"/>
        <v/>
      </c>
      <c r="I1033" s="234"/>
      <c r="J1033" s="234"/>
      <c r="K1033" s="234"/>
      <c r="L1033" s="234"/>
      <c r="M1033" s="308">
        <f t="shared" si="137"/>
        <v>0</v>
      </c>
      <c r="N1033" s="234"/>
      <c r="O1033" s="234"/>
      <c r="P1033" s="234"/>
      <c r="Q1033" s="234"/>
      <c r="R1033" s="234"/>
      <c r="S1033" s="234"/>
      <c r="T1033" s="234"/>
      <c r="U1033" s="234"/>
      <c r="V1033" s="234"/>
      <c r="W1033" s="234"/>
      <c r="X1033" s="234"/>
      <c r="Y1033" s="234"/>
      <c r="Z1033" s="234"/>
      <c r="AA1033" s="234"/>
      <c r="AB1033" s="234"/>
      <c r="AC1033" s="234"/>
      <c r="AD1033" s="234"/>
      <c r="AE1033" s="234"/>
      <c r="AF1033" s="234"/>
      <c r="AG1033" s="234"/>
      <c r="AH1033" s="234"/>
      <c r="AI1033" s="234"/>
      <c r="AJ1033" s="234"/>
      <c r="AK1033" s="234"/>
      <c r="AL1033" s="258" t="str">
        <f t="shared" si="139"/>
        <v>нет</v>
      </c>
      <c r="AM1033" s="258" t="str">
        <f t="shared" si="141"/>
        <v>нет</v>
      </c>
      <c r="AN1033" s="258">
        <f t="shared" si="138"/>
        <v>0</v>
      </c>
      <c r="AO1033" s="258" t="e">
        <f t="shared" si="140"/>
        <v>#VALUE!</v>
      </c>
    </row>
    <row r="1034" spans="1:41">
      <c r="A1034" s="261" t="e">
        <f t="shared" si="142"/>
        <v>#VALUE!</v>
      </c>
      <c r="B1034" s="241">
        <v>1031</v>
      </c>
      <c r="C1034" s="242"/>
      <c r="D1034" s="257" t="str">
        <f t="shared" si="135"/>
        <v/>
      </c>
      <c r="E1034" s="234"/>
      <c r="F1034" s="234"/>
      <c r="G1034" s="242"/>
      <c r="H1034" s="257" t="str">
        <f t="shared" si="136"/>
        <v/>
      </c>
      <c r="I1034" s="234"/>
      <c r="J1034" s="234"/>
      <c r="K1034" s="234"/>
      <c r="L1034" s="234"/>
      <c r="M1034" s="308">
        <f t="shared" si="137"/>
        <v>0</v>
      </c>
      <c r="N1034" s="234"/>
      <c r="O1034" s="234"/>
      <c r="P1034" s="234"/>
      <c r="Q1034" s="234"/>
      <c r="R1034" s="234"/>
      <c r="S1034" s="234"/>
      <c r="T1034" s="234"/>
      <c r="U1034" s="234"/>
      <c r="V1034" s="234"/>
      <c r="W1034" s="234"/>
      <c r="X1034" s="234"/>
      <c r="Y1034" s="234"/>
      <c r="Z1034" s="234"/>
      <c r="AA1034" s="234"/>
      <c r="AB1034" s="234"/>
      <c r="AC1034" s="234"/>
      <c r="AD1034" s="234"/>
      <c r="AE1034" s="234"/>
      <c r="AF1034" s="234"/>
      <c r="AG1034" s="234"/>
      <c r="AH1034" s="234"/>
      <c r="AI1034" s="234"/>
      <c r="AJ1034" s="234"/>
      <c r="AK1034" s="234"/>
      <c r="AL1034" s="258" t="str">
        <f t="shared" si="139"/>
        <v>нет</v>
      </c>
      <c r="AM1034" s="258" t="str">
        <f t="shared" si="141"/>
        <v>нет</v>
      </c>
      <c r="AN1034" s="258">
        <f t="shared" si="138"/>
        <v>0</v>
      </c>
      <c r="AO1034" s="258" t="e">
        <f t="shared" si="140"/>
        <v>#VALUE!</v>
      </c>
    </row>
    <row r="1035" spans="1:41">
      <c r="A1035" s="261" t="e">
        <f t="shared" si="142"/>
        <v>#VALUE!</v>
      </c>
      <c r="B1035" s="241">
        <v>1032</v>
      </c>
      <c r="C1035" s="242"/>
      <c r="D1035" s="257" t="str">
        <f t="shared" si="135"/>
        <v/>
      </c>
      <c r="E1035" s="234"/>
      <c r="F1035" s="234"/>
      <c r="G1035" s="242"/>
      <c r="H1035" s="257" t="str">
        <f t="shared" si="136"/>
        <v/>
      </c>
      <c r="I1035" s="234"/>
      <c r="J1035" s="234"/>
      <c r="K1035" s="234"/>
      <c r="L1035" s="234"/>
      <c r="M1035" s="308">
        <f t="shared" si="137"/>
        <v>0</v>
      </c>
      <c r="N1035" s="234"/>
      <c r="O1035" s="234"/>
      <c r="P1035" s="234"/>
      <c r="Q1035" s="234"/>
      <c r="R1035" s="234"/>
      <c r="S1035" s="234"/>
      <c r="T1035" s="234"/>
      <c r="U1035" s="234"/>
      <c r="V1035" s="234"/>
      <c r="W1035" s="234"/>
      <c r="X1035" s="234"/>
      <c r="Y1035" s="234"/>
      <c r="Z1035" s="234"/>
      <c r="AA1035" s="234"/>
      <c r="AB1035" s="234"/>
      <c r="AC1035" s="234"/>
      <c r="AD1035" s="234"/>
      <c r="AE1035" s="234"/>
      <c r="AF1035" s="234"/>
      <c r="AG1035" s="234"/>
      <c r="AH1035" s="234"/>
      <c r="AI1035" s="234"/>
      <c r="AJ1035" s="234"/>
      <c r="AK1035" s="234"/>
      <c r="AL1035" s="258" t="str">
        <f t="shared" si="139"/>
        <v>нет</v>
      </c>
      <c r="AM1035" s="258" t="str">
        <f t="shared" si="141"/>
        <v>нет</v>
      </c>
      <c r="AN1035" s="258">
        <f t="shared" si="138"/>
        <v>0</v>
      </c>
      <c r="AO1035" s="258" t="e">
        <f t="shared" si="140"/>
        <v>#VALUE!</v>
      </c>
    </row>
    <row r="1036" spans="1:41">
      <c r="A1036" s="261" t="e">
        <f t="shared" si="142"/>
        <v>#VALUE!</v>
      </c>
      <c r="B1036" s="241">
        <v>1033</v>
      </c>
      <c r="C1036" s="242"/>
      <c r="D1036" s="257" t="str">
        <f t="shared" si="135"/>
        <v/>
      </c>
      <c r="E1036" s="234"/>
      <c r="F1036" s="234"/>
      <c r="G1036" s="242"/>
      <c r="H1036" s="257" t="str">
        <f t="shared" si="136"/>
        <v/>
      </c>
      <c r="I1036" s="234"/>
      <c r="J1036" s="234"/>
      <c r="K1036" s="234"/>
      <c r="L1036" s="234"/>
      <c r="M1036" s="308">
        <f t="shared" si="137"/>
        <v>0</v>
      </c>
      <c r="N1036" s="234"/>
      <c r="O1036" s="234"/>
      <c r="P1036" s="234"/>
      <c r="Q1036" s="234"/>
      <c r="R1036" s="234"/>
      <c r="S1036" s="234"/>
      <c r="T1036" s="234"/>
      <c r="U1036" s="234"/>
      <c r="V1036" s="234"/>
      <c r="W1036" s="234"/>
      <c r="X1036" s="234"/>
      <c r="Y1036" s="234"/>
      <c r="Z1036" s="234"/>
      <c r="AA1036" s="234"/>
      <c r="AB1036" s="234"/>
      <c r="AC1036" s="234"/>
      <c r="AD1036" s="234"/>
      <c r="AE1036" s="234"/>
      <c r="AF1036" s="234"/>
      <c r="AG1036" s="234"/>
      <c r="AH1036" s="234"/>
      <c r="AI1036" s="234"/>
      <c r="AJ1036" s="234"/>
      <c r="AK1036" s="234"/>
      <c r="AL1036" s="258" t="str">
        <f t="shared" si="139"/>
        <v>нет</v>
      </c>
      <c r="AM1036" s="258" t="str">
        <f t="shared" si="141"/>
        <v>нет</v>
      </c>
      <c r="AN1036" s="258">
        <f t="shared" si="138"/>
        <v>0</v>
      </c>
      <c r="AO1036" s="258" t="e">
        <f t="shared" si="140"/>
        <v>#VALUE!</v>
      </c>
    </row>
    <row r="1037" spans="1:41">
      <c r="A1037" s="261" t="e">
        <f t="shared" si="142"/>
        <v>#VALUE!</v>
      </c>
      <c r="B1037" s="241">
        <v>1034</v>
      </c>
      <c r="C1037" s="242"/>
      <c r="D1037" s="257" t="str">
        <f t="shared" si="135"/>
        <v/>
      </c>
      <c r="E1037" s="234"/>
      <c r="F1037" s="234"/>
      <c r="G1037" s="242"/>
      <c r="H1037" s="257" t="str">
        <f t="shared" si="136"/>
        <v/>
      </c>
      <c r="I1037" s="234"/>
      <c r="J1037" s="234"/>
      <c r="K1037" s="234"/>
      <c r="L1037" s="234"/>
      <c r="M1037" s="308">
        <f t="shared" si="137"/>
        <v>0</v>
      </c>
      <c r="N1037" s="234"/>
      <c r="O1037" s="234"/>
      <c r="P1037" s="234"/>
      <c r="Q1037" s="234"/>
      <c r="R1037" s="234"/>
      <c r="S1037" s="234"/>
      <c r="T1037" s="234"/>
      <c r="U1037" s="234"/>
      <c r="V1037" s="234"/>
      <c r="W1037" s="234"/>
      <c r="X1037" s="234"/>
      <c r="Y1037" s="234"/>
      <c r="Z1037" s="234"/>
      <c r="AA1037" s="234"/>
      <c r="AB1037" s="234"/>
      <c r="AC1037" s="234"/>
      <c r="AD1037" s="234"/>
      <c r="AE1037" s="234"/>
      <c r="AF1037" s="234"/>
      <c r="AG1037" s="234"/>
      <c r="AH1037" s="234"/>
      <c r="AI1037" s="234"/>
      <c r="AJ1037" s="234"/>
      <c r="AK1037" s="234"/>
      <c r="AL1037" s="258" t="str">
        <f t="shared" si="139"/>
        <v>нет</v>
      </c>
      <c r="AM1037" s="258" t="str">
        <f t="shared" si="141"/>
        <v>нет</v>
      </c>
      <c r="AN1037" s="258">
        <f t="shared" si="138"/>
        <v>0</v>
      </c>
      <c r="AO1037" s="258" t="e">
        <f t="shared" si="140"/>
        <v>#VALUE!</v>
      </c>
    </row>
    <row r="1038" spans="1:41">
      <c r="A1038" s="261" t="e">
        <f t="shared" si="142"/>
        <v>#VALUE!</v>
      </c>
      <c r="B1038" s="241">
        <v>1035</v>
      </c>
      <c r="C1038" s="242"/>
      <c r="D1038" s="257" t="str">
        <f t="shared" si="135"/>
        <v/>
      </c>
      <c r="E1038" s="234"/>
      <c r="F1038" s="234"/>
      <c r="G1038" s="242"/>
      <c r="H1038" s="257" t="str">
        <f t="shared" si="136"/>
        <v/>
      </c>
      <c r="I1038" s="234"/>
      <c r="J1038" s="234"/>
      <c r="K1038" s="234"/>
      <c r="L1038" s="234"/>
      <c r="M1038" s="308">
        <f t="shared" si="137"/>
        <v>0</v>
      </c>
      <c r="N1038" s="234"/>
      <c r="O1038" s="234"/>
      <c r="P1038" s="234"/>
      <c r="Q1038" s="234"/>
      <c r="R1038" s="234"/>
      <c r="S1038" s="234"/>
      <c r="T1038" s="234"/>
      <c r="U1038" s="234"/>
      <c r="V1038" s="234"/>
      <c r="W1038" s="234"/>
      <c r="X1038" s="234"/>
      <c r="Y1038" s="234"/>
      <c r="Z1038" s="234"/>
      <c r="AA1038" s="234"/>
      <c r="AB1038" s="234"/>
      <c r="AC1038" s="234"/>
      <c r="AD1038" s="234"/>
      <c r="AE1038" s="234"/>
      <c r="AF1038" s="234"/>
      <c r="AG1038" s="234"/>
      <c r="AH1038" s="234"/>
      <c r="AI1038" s="234"/>
      <c r="AJ1038" s="234"/>
      <c r="AK1038" s="234"/>
      <c r="AL1038" s="258" t="str">
        <f t="shared" si="139"/>
        <v>нет</v>
      </c>
      <c r="AM1038" s="258" t="str">
        <f t="shared" si="141"/>
        <v>нет</v>
      </c>
      <c r="AN1038" s="258">
        <f t="shared" si="138"/>
        <v>0</v>
      </c>
      <c r="AO1038" s="258" t="e">
        <f t="shared" si="140"/>
        <v>#VALUE!</v>
      </c>
    </row>
    <row r="1039" spans="1:41">
      <c r="A1039" s="261" t="e">
        <f t="shared" si="142"/>
        <v>#VALUE!</v>
      </c>
      <c r="B1039" s="241">
        <v>1036</v>
      </c>
      <c r="C1039" s="242"/>
      <c r="D1039" s="257" t="str">
        <f t="shared" si="135"/>
        <v/>
      </c>
      <c r="E1039" s="234"/>
      <c r="F1039" s="234"/>
      <c r="G1039" s="242"/>
      <c r="H1039" s="257" t="str">
        <f t="shared" si="136"/>
        <v/>
      </c>
      <c r="I1039" s="234"/>
      <c r="J1039" s="234"/>
      <c r="K1039" s="234"/>
      <c r="L1039" s="234"/>
      <c r="M1039" s="308">
        <f t="shared" si="137"/>
        <v>0</v>
      </c>
      <c r="N1039" s="234"/>
      <c r="O1039" s="234"/>
      <c r="P1039" s="234"/>
      <c r="Q1039" s="234"/>
      <c r="R1039" s="234"/>
      <c r="S1039" s="234"/>
      <c r="T1039" s="234"/>
      <c r="U1039" s="234"/>
      <c r="V1039" s="234"/>
      <c r="W1039" s="234"/>
      <c r="X1039" s="234"/>
      <c r="Y1039" s="234"/>
      <c r="Z1039" s="234"/>
      <c r="AA1039" s="234"/>
      <c r="AB1039" s="234"/>
      <c r="AC1039" s="234"/>
      <c r="AD1039" s="234"/>
      <c r="AE1039" s="234"/>
      <c r="AF1039" s="234"/>
      <c r="AG1039" s="234"/>
      <c r="AH1039" s="234"/>
      <c r="AI1039" s="234"/>
      <c r="AJ1039" s="234"/>
      <c r="AK1039" s="234"/>
      <c r="AL1039" s="258" t="str">
        <f t="shared" si="139"/>
        <v>нет</v>
      </c>
      <c r="AM1039" s="258" t="str">
        <f t="shared" si="141"/>
        <v>нет</v>
      </c>
      <c r="AN1039" s="258">
        <f t="shared" si="138"/>
        <v>0</v>
      </c>
      <c r="AO1039" s="258" t="e">
        <f t="shared" si="140"/>
        <v>#VALUE!</v>
      </c>
    </row>
    <row r="1040" spans="1:41">
      <c r="A1040" s="261" t="e">
        <f t="shared" si="142"/>
        <v>#VALUE!</v>
      </c>
      <c r="B1040" s="241">
        <v>1037</v>
      </c>
      <c r="C1040" s="242"/>
      <c r="D1040" s="257" t="str">
        <f t="shared" si="135"/>
        <v/>
      </c>
      <c r="E1040" s="234"/>
      <c r="F1040" s="234"/>
      <c r="G1040" s="242"/>
      <c r="H1040" s="257" t="str">
        <f t="shared" si="136"/>
        <v/>
      </c>
      <c r="I1040" s="234"/>
      <c r="J1040" s="234"/>
      <c r="K1040" s="234"/>
      <c r="L1040" s="234"/>
      <c r="M1040" s="308">
        <f t="shared" si="137"/>
        <v>0</v>
      </c>
      <c r="N1040" s="234"/>
      <c r="O1040" s="234"/>
      <c r="P1040" s="234"/>
      <c r="Q1040" s="234"/>
      <c r="R1040" s="234"/>
      <c r="S1040" s="234"/>
      <c r="T1040" s="234"/>
      <c r="U1040" s="234"/>
      <c r="V1040" s="234"/>
      <c r="W1040" s="234"/>
      <c r="X1040" s="234"/>
      <c r="Y1040" s="234"/>
      <c r="Z1040" s="234"/>
      <c r="AA1040" s="234"/>
      <c r="AB1040" s="234"/>
      <c r="AC1040" s="234"/>
      <c r="AD1040" s="234"/>
      <c r="AE1040" s="234"/>
      <c r="AF1040" s="234"/>
      <c r="AG1040" s="234"/>
      <c r="AH1040" s="234"/>
      <c r="AI1040" s="234"/>
      <c r="AJ1040" s="234"/>
      <c r="AK1040" s="234"/>
      <c r="AL1040" s="258" t="str">
        <f t="shared" si="139"/>
        <v>нет</v>
      </c>
      <c r="AM1040" s="258" t="str">
        <f t="shared" si="141"/>
        <v>нет</v>
      </c>
      <c r="AN1040" s="258">
        <f t="shared" si="138"/>
        <v>0</v>
      </c>
      <c r="AO1040" s="258" t="e">
        <f t="shared" si="140"/>
        <v>#VALUE!</v>
      </c>
    </row>
    <row r="1041" spans="1:41">
      <c r="A1041" s="261" t="e">
        <f t="shared" si="142"/>
        <v>#VALUE!</v>
      </c>
      <c r="B1041" s="241">
        <v>1038</v>
      </c>
      <c r="C1041" s="242"/>
      <c r="D1041" s="257" t="str">
        <f t="shared" si="135"/>
        <v/>
      </c>
      <c r="E1041" s="234"/>
      <c r="F1041" s="234"/>
      <c r="G1041" s="242"/>
      <c r="H1041" s="257" t="str">
        <f t="shared" si="136"/>
        <v/>
      </c>
      <c r="I1041" s="234"/>
      <c r="J1041" s="234"/>
      <c r="K1041" s="234"/>
      <c r="L1041" s="234"/>
      <c r="M1041" s="308">
        <f t="shared" si="137"/>
        <v>0</v>
      </c>
      <c r="N1041" s="234"/>
      <c r="O1041" s="234"/>
      <c r="P1041" s="234"/>
      <c r="Q1041" s="234"/>
      <c r="R1041" s="234"/>
      <c r="S1041" s="234"/>
      <c r="T1041" s="234"/>
      <c r="U1041" s="234"/>
      <c r="V1041" s="234"/>
      <c r="W1041" s="234"/>
      <c r="X1041" s="234"/>
      <c r="Y1041" s="234"/>
      <c r="Z1041" s="234"/>
      <c r="AA1041" s="234"/>
      <c r="AB1041" s="234"/>
      <c r="AC1041" s="234"/>
      <c r="AD1041" s="234"/>
      <c r="AE1041" s="234"/>
      <c r="AF1041" s="234"/>
      <c r="AG1041" s="234"/>
      <c r="AH1041" s="234"/>
      <c r="AI1041" s="234"/>
      <c r="AJ1041" s="234"/>
      <c r="AK1041" s="234"/>
      <c r="AL1041" s="258" t="str">
        <f t="shared" si="139"/>
        <v>нет</v>
      </c>
      <c r="AM1041" s="258" t="str">
        <f t="shared" si="141"/>
        <v>нет</v>
      </c>
      <c r="AN1041" s="258">
        <f t="shared" si="138"/>
        <v>0</v>
      </c>
      <c r="AO1041" s="258" t="e">
        <f t="shared" si="140"/>
        <v>#VALUE!</v>
      </c>
    </row>
    <row r="1042" spans="1:41">
      <c r="A1042" s="261" t="e">
        <f t="shared" si="142"/>
        <v>#VALUE!</v>
      </c>
      <c r="B1042" s="241">
        <v>1039</v>
      </c>
      <c r="C1042" s="242"/>
      <c r="D1042" s="257" t="str">
        <f t="shared" si="135"/>
        <v/>
      </c>
      <c r="E1042" s="234"/>
      <c r="F1042" s="234"/>
      <c r="G1042" s="242"/>
      <c r="H1042" s="257" t="str">
        <f t="shared" si="136"/>
        <v/>
      </c>
      <c r="I1042" s="234"/>
      <c r="J1042" s="234"/>
      <c r="K1042" s="234"/>
      <c r="L1042" s="234"/>
      <c r="M1042" s="308">
        <f t="shared" si="137"/>
        <v>0</v>
      </c>
      <c r="N1042" s="234"/>
      <c r="O1042" s="234"/>
      <c r="P1042" s="234"/>
      <c r="Q1042" s="234"/>
      <c r="R1042" s="234"/>
      <c r="S1042" s="234"/>
      <c r="T1042" s="234"/>
      <c r="U1042" s="234"/>
      <c r="V1042" s="234"/>
      <c r="W1042" s="234"/>
      <c r="X1042" s="234"/>
      <c r="Y1042" s="234"/>
      <c r="Z1042" s="234"/>
      <c r="AA1042" s="234"/>
      <c r="AB1042" s="234"/>
      <c r="AC1042" s="234"/>
      <c r="AD1042" s="234"/>
      <c r="AE1042" s="234"/>
      <c r="AF1042" s="234"/>
      <c r="AG1042" s="234"/>
      <c r="AH1042" s="234"/>
      <c r="AI1042" s="234"/>
      <c r="AJ1042" s="234"/>
      <c r="AK1042" s="234"/>
      <c r="AL1042" s="258" t="str">
        <f t="shared" si="139"/>
        <v>нет</v>
      </c>
      <c r="AM1042" s="258" t="str">
        <f t="shared" si="141"/>
        <v>нет</v>
      </c>
      <c r="AN1042" s="258">
        <f t="shared" si="138"/>
        <v>0</v>
      </c>
      <c r="AO1042" s="258" t="e">
        <f t="shared" si="140"/>
        <v>#VALUE!</v>
      </c>
    </row>
    <row r="1043" spans="1:41">
      <c r="A1043" s="261" t="e">
        <f t="shared" si="142"/>
        <v>#VALUE!</v>
      </c>
      <c r="B1043" s="241">
        <v>1040</v>
      </c>
      <c r="C1043" s="242"/>
      <c r="D1043" s="257" t="str">
        <f t="shared" si="135"/>
        <v/>
      </c>
      <c r="E1043" s="234"/>
      <c r="F1043" s="234"/>
      <c r="G1043" s="242"/>
      <c r="H1043" s="257" t="str">
        <f t="shared" si="136"/>
        <v/>
      </c>
      <c r="I1043" s="234"/>
      <c r="J1043" s="234"/>
      <c r="K1043" s="234"/>
      <c r="L1043" s="234"/>
      <c r="M1043" s="308">
        <f t="shared" si="137"/>
        <v>0</v>
      </c>
      <c r="N1043" s="234"/>
      <c r="O1043" s="234"/>
      <c r="P1043" s="234"/>
      <c r="Q1043" s="234"/>
      <c r="R1043" s="234"/>
      <c r="S1043" s="234"/>
      <c r="T1043" s="234"/>
      <c r="U1043" s="234"/>
      <c r="V1043" s="234"/>
      <c r="W1043" s="234"/>
      <c r="X1043" s="234"/>
      <c r="Y1043" s="234"/>
      <c r="Z1043" s="234"/>
      <c r="AA1043" s="234"/>
      <c r="AB1043" s="234"/>
      <c r="AC1043" s="234"/>
      <c r="AD1043" s="234"/>
      <c r="AE1043" s="234"/>
      <c r="AF1043" s="234"/>
      <c r="AG1043" s="234"/>
      <c r="AH1043" s="234"/>
      <c r="AI1043" s="234"/>
      <c r="AJ1043" s="234"/>
      <c r="AK1043" s="234"/>
      <c r="AL1043" s="258" t="str">
        <f t="shared" si="139"/>
        <v>нет</v>
      </c>
      <c r="AM1043" s="258" t="str">
        <f t="shared" si="141"/>
        <v>нет</v>
      </c>
      <c r="AN1043" s="258">
        <f t="shared" si="138"/>
        <v>0</v>
      </c>
      <c r="AO1043" s="258" t="e">
        <f t="shared" si="140"/>
        <v>#VALUE!</v>
      </c>
    </row>
    <row r="1044" spans="1:41">
      <c r="A1044" s="261" t="e">
        <f t="shared" si="142"/>
        <v>#VALUE!</v>
      </c>
      <c r="B1044" s="241">
        <v>1041</v>
      </c>
      <c r="C1044" s="242"/>
      <c r="D1044" s="257" t="str">
        <f t="shared" si="135"/>
        <v/>
      </c>
      <c r="E1044" s="234"/>
      <c r="F1044" s="234"/>
      <c r="G1044" s="242"/>
      <c r="H1044" s="257" t="str">
        <f t="shared" si="136"/>
        <v/>
      </c>
      <c r="I1044" s="234"/>
      <c r="J1044" s="234"/>
      <c r="K1044" s="234"/>
      <c r="L1044" s="234"/>
      <c r="M1044" s="308">
        <f t="shared" si="137"/>
        <v>0</v>
      </c>
      <c r="N1044" s="234"/>
      <c r="O1044" s="234"/>
      <c r="P1044" s="234"/>
      <c r="Q1044" s="234"/>
      <c r="R1044" s="234"/>
      <c r="S1044" s="234"/>
      <c r="T1044" s="234"/>
      <c r="U1044" s="234"/>
      <c r="V1044" s="234"/>
      <c r="W1044" s="234"/>
      <c r="X1044" s="234"/>
      <c r="Y1044" s="234"/>
      <c r="Z1044" s="234"/>
      <c r="AA1044" s="234"/>
      <c r="AB1044" s="234"/>
      <c r="AC1044" s="234"/>
      <c r="AD1044" s="234"/>
      <c r="AE1044" s="234"/>
      <c r="AF1044" s="234"/>
      <c r="AG1044" s="234"/>
      <c r="AH1044" s="234"/>
      <c r="AI1044" s="234"/>
      <c r="AJ1044" s="234"/>
      <c r="AK1044" s="234"/>
      <c r="AL1044" s="258" t="str">
        <f t="shared" si="139"/>
        <v>нет</v>
      </c>
      <c r="AM1044" s="258" t="str">
        <f t="shared" si="141"/>
        <v>нет</v>
      </c>
      <c r="AN1044" s="258">
        <f t="shared" si="138"/>
        <v>0</v>
      </c>
      <c r="AO1044" s="258" t="e">
        <f t="shared" si="140"/>
        <v>#VALUE!</v>
      </c>
    </row>
    <row r="1045" spans="1:41">
      <c r="A1045" s="261" t="e">
        <f t="shared" si="142"/>
        <v>#VALUE!</v>
      </c>
      <c r="B1045" s="241">
        <v>1042</v>
      </c>
      <c r="C1045" s="242"/>
      <c r="D1045" s="257" t="str">
        <f t="shared" si="135"/>
        <v/>
      </c>
      <c r="E1045" s="234"/>
      <c r="F1045" s="234"/>
      <c r="G1045" s="242"/>
      <c r="H1045" s="257" t="str">
        <f t="shared" si="136"/>
        <v/>
      </c>
      <c r="I1045" s="234"/>
      <c r="J1045" s="234"/>
      <c r="K1045" s="234"/>
      <c r="L1045" s="234"/>
      <c r="M1045" s="308">
        <f t="shared" si="137"/>
        <v>0</v>
      </c>
      <c r="N1045" s="234"/>
      <c r="O1045" s="234"/>
      <c r="P1045" s="234"/>
      <c r="Q1045" s="234"/>
      <c r="R1045" s="234"/>
      <c r="S1045" s="234"/>
      <c r="T1045" s="234"/>
      <c r="U1045" s="234"/>
      <c r="V1045" s="234"/>
      <c r="W1045" s="234"/>
      <c r="X1045" s="234"/>
      <c r="Y1045" s="234"/>
      <c r="Z1045" s="234"/>
      <c r="AA1045" s="234"/>
      <c r="AB1045" s="234"/>
      <c r="AC1045" s="234"/>
      <c r="AD1045" s="234"/>
      <c r="AE1045" s="234"/>
      <c r="AF1045" s="234"/>
      <c r="AG1045" s="234"/>
      <c r="AH1045" s="234"/>
      <c r="AI1045" s="234"/>
      <c r="AJ1045" s="234"/>
      <c r="AK1045" s="234"/>
      <c r="AL1045" s="258" t="str">
        <f t="shared" si="139"/>
        <v>нет</v>
      </c>
      <c r="AM1045" s="258" t="str">
        <f t="shared" si="141"/>
        <v>нет</v>
      </c>
      <c r="AN1045" s="258">
        <f t="shared" si="138"/>
        <v>0</v>
      </c>
      <c r="AO1045" s="258" t="e">
        <f t="shared" si="140"/>
        <v>#VALUE!</v>
      </c>
    </row>
    <row r="1046" spans="1:41">
      <c r="A1046" s="261" t="e">
        <f t="shared" si="142"/>
        <v>#VALUE!</v>
      </c>
      <c r="B1046" s="241">
        <v>1043</v>
      </c>
      <c r="C1046" s="242"/>
      <c r="D1046" s="257" t="str">
        <f t="shared" si="135"/>
        <v/>
      </c>
      <c r="E1046" s="234"/>
      <c r="F1046" s="234"/>
      <c r="G1046" s="242"/>
      <c r="H1046" s="257" t="str">
        <f t="shared" si="136"/>
        <v/>
      </c>
      <c r="I1046" s="234"/>
      <c r="J1046" s="234"/>
      <c r="K1046" s="234"/>
      <c r="L1046" s="234"/>
      <c r="M1046" s="308">
        <f t="shared" si="137"/>
        <v>0</v>
      </c>
      <c r="N1046" s="234"/>
      <c r="O1046" s="234"/>
      <c r="P1046" s="234"/>
      <c r="Q1046" s="234"/>
      <c r="R1046" s="234"/>
      <c r="S1046" s="234"/>
      <c r="T1046" s="234"/>
      <c r="U1046" s="234"/>
      <c r="V1046" s="234"/>
      <c r="W1046" s="234"/>
      <c r="X1046" s="234"/>
      <c r="Y1046" s="234"/>
      <c r="Z1046" s="234"/>
      <c r="AA1046" s="234"/>
      <c r="AB1046" s="234"/>
      <c r="AC1046" s="234"/>
      <c r="AD1046" s="234"/>
      <c r="AE1046" s="234"/>
      <c r="AF1046" s="234"/>
      <c r="AG1046" s="234"/>
      <c r="AH1046" s="234"/>
      <c r="AI1046" s="234"/>
      <c r="AJ1046" s="234"/>
      <c r="AK1046" s="234"/>
      <c r="AL1046" s="258" t="str">
        <f t="shared" si="139"/>
        <v>нет</v>
      </c>
      <c r="AM1046" s="258" t="str">
        <f t="shared" si="141"/>
        <v>нет</v>
      </c>
      <c r="AN1046" s="258">
        <f t="shared" si="138"/>
        <v>0</v>
      </c>
      <c r="AO1046" s="258" t="e">
        <f t="shared" si="140"/>
        <v>#VALUE!</v>
      </c>
    </row>
    <row r="1047" spans="1:41">
      <c r="A1047" s="261" t="e">
        <f t="shared" si="142"/>
        <v>#VALUE!</v>
      </c>
      <c r="B1047" s="241">
        <v>1044</v>
      </c>
      <c r="C1047" s="242"/>
      <c r="D1047" s="257" t="str">
        <f t="shared" si="135"/>
        <v/>
      </c>
      <c r="E1047" s="234"/>
      <c r="F1047" s="234"/>
      <c r="G1047" s="242"/>
      <c r="H1047" s="257" t="str">
        <f t="shared" si="136"/>
        <v/>
      </c>
      <c r="I1047" s="234"/>
      <c r="J1047" s="234"/>
      <c r="K1047" s="234"/>
      <c r="L1047" s="234"/>
      <c r="M1047" s="308">
        <f t="shared" si="137"/>
        <v>0</v>
      </c>
      <c r="N1047" s="234"/>
      <c r="O1047" s="234"/>
      <c r="P1047" s="234"/>
      <c r="Q1047" s="234"/>
      <c r="R1047" s="234"/>
      <c r="S1047" s="234"/>
      <c r="T1047" s="234"/>
      <c r="U1047" s="234"/>
      <c r="V1047" s="234"/>
      <c r="W1047" s="234"/>
      <c r="X1047" s="234"/>
      <c r="Y1047" s="234"/>
      <c r="Z1047" s="234"/>
      <c r="AA1047" s="234"/>
      <c r="AB1047" s="234"/>
      <c r="AC1047" s="234"/>
      <c r="AD1047" s="234"/>
      <c r="AE1047" s="234"/>
      <c r="AF1047" s="234"/>
      <c r="AG1047" s="234"/>
      <c r="AH1047" s="234"/>
      <c r="AI1047" s="234"/>
      <c r="AJ1047" s="234"/>
      <c r="AK1047" s="234"/>
      <c r="AL1047" s="258" t="str">
        <f t="shared" si="139"/>
        <v>нет</v>
      </c>
      <c r="AM1047" s="258" t="str">
        <f t="shared" si="141"/>
        <v>нет</v>
      </c>
      <c r="AN1047" s="258">
        <f t="shared" si="138"/>
        <v>0</v>
      </c>
      <c r="AO1047" s="258" t="e">
        <f t="shared" si="140"/>
        <v>#VALUE!</v>
      </c>
    </row>
    <row r="1048" spans="1:41">
      <c r="A1048" s="261" t="e">
        <f t="shared" si="142"/>
        <v>#VALUE!</v>
      </c>
      <c r="B1048" s="241">
        <v>1045</v>
      </c>
      <c r="C1048" s="242"/>
      <c r="D1048" s="257" t="str">
        <f t="shared" si="135"/>
        <v/>
      </c>
      <c r="E1048" s="234"/>
      <c r="F1048" s="234"/>
      <c r="G1048" s="242"/>
      <c r="H1048" s="257" t="str">
        <f t="shared" si="136"/>
        <v/>
      </c>
      <c r="I1048" s="234"/>
      <c r="J1048" s="234"/>
      <c r="K1048" s="234"/>
      <c r="L1048" s="234"/>
      <c r="M1048" s="308">
        <f t="shared" si="137"/>
        <v>0</v>
      </c>
      <c r="N1048" s="234"/>
      <c r="O1048" s="234"/>
      <c r="P1048" s="234"/>
      <c r="Q1048" s="234"/>
      <c r="R1048" s="234"/>
      <c r="S1048" s="234"/>
      <c r="T1048" s="234"/>
      <c r="U1048" s="234"/>
      <c r="V1048" s="234"/>
      <c r="W1048" s="234"/>
      <c r="X1048" s="234"/>
      <c r="Y1048" s="234"/>
      <c r="Z1048" s="234"/>
      <c r="AA1048" s="234"/>
      <c r="AB1048" s="234"/>
      <c r="AC1048" s="234"/>
      <c r="AD1048" s="234"/>
      <c r="AE1048" s="234"/>
      <c r="AF1048" s="234"/>
      <c r="AG1048" s="234"/>
      <c r="AH1048" s="234"/>
      <c r="AI1048" s="234"/>
      <c r="AJ1048" s="234"/>
      <c r="AK1048" s="234"/>
      <c r="AL1048" s="258" t="str">
        <f t="shared" si="139"/>
        <v>нет</v>
      </c>
      <c r="AM1048" s="258" t="str">
        <f t="shared" si="141"/>
        <v>нет</v>
      </c>
      <c r="AN1048" s="258">
        <f t="shared" si="138"/>
        <v>0</v>
      </c>
      <c r="AO1048" s="258" t="e">
        <f t="shared" si="140"/>
        <v>#VALUE!</v>
      </c>
    </row>
    <row r="1049" spans="1:41">
      <c r="A1049" s="261" t="e">
        <f t="shared" si="142"/>
        <v>#VALUE!</v>
      </c>
      <c r="B1049" s="241">
        <v>1046</v>
      </c>
      <c r="C1049" s="242"/>
      <c r="D1049" s="257" t="str">
        <f t="shared" si="135"/>
        <v/>
      </c>
      <c r="E1049" s="234"/>
      <c r="F1049" s="234"/>
      <c r="G1049" s="242"/>
      <c r="H1049" s="257" t="str">
        <f t="shared" si="136"/>
        <v/>
      </c>
      <c r="I1049" s="234"/>
      <c r="J1049" s="234"/>
      <c r="K1049" s="234"/>
      <c r="L1049" s="234"/>
      <c r="M1049" s="308">
        <f t="shared" si="137"/>
        <v>0</v>
      </c>
      <c r="N1049" s="234"/>
      <c r="O1049" s="234"/>
      <c r="P1049" s="234"/>
      <c r="Q1049" s="234"/>
      <c r="R1049" s="234"/>
      <c r="S1049" s="234"/>
      <c r="T1049" s="234"/>
      <c r="U1049" s="234"/>
      <c r="V1049" s="234"/>
      <c r="W1049" s="234"/>
      <c r="X1049" s="234"/>
      <c r="Y1049" s="234"/>
      <c r="Z1049" s="234"/>
      <c r="AA1049" s="234"/>
      <c r="AB1049" s="234"/>
      <c r="AC1049" s="234"/>
      <c r="AD1049" s="234"/>
      <c r="AE1049" s="234"/>
      <c r="AF1049" s="234"/>
      <c r="AG1049" s="234"/>
      <c r="AH1049" s="234"/>
      <c r="AI1049" s="234"/>
      <c r="AJ1049" s="234"/>
      <c r="AK1049" s="234"/>
      <c r="AL1049" s="258" t="str">
        <f t="shared" si="139"/>
        <v>нет</v>
      </c>
      <c r="AM1049" s="258" t="str">
        <f t="shared" si="141"/>
        <v>нет</v>
      </c>
      <c r="AN1049" s="258">
        <f t="shared" si="138"/>
        <v>0</v>
      </c>
      <c r="AO1049" s="258" t="e">
        <f t="shared" si="140"/>
        <v>#VALUE!</v>
      </c>
    </row>
    <row r="1050" spans="1:41">
      <c r="A1050" s="261" t="e">
        <f t="shared" si="142"/>
        <v>#VALUE!</v>
      </c>
      <c r="B1050" s="241">
        <v>1047</v>
      </c>
      <c r="C1050" s="242"/>
      <c r="D1050" s="257" t="str">
        <f t="shared" si="135"/>
        <v/>
      </c>
      <c r="E1050" s="234"/>
      <c r="F1050" s="234"/>
      <c r="G1050" s="242"/>
      <c r="H1050" s="257" t="str">
        <f t="shared" si="136"/>
        <v/>
      </c>
      <c r="I1050" s="234"/>
      <c r="J1050" s="234"/>
      <c r="K1050" s="234"/>
      <c r="L1050" s="234"/>
      <c r="M1050" s="308">
        <f t="shared" si="137"/>
        <v>0</v>
      </c>
      <c r="N1050" s="234"/>
      <c r="O1050" s="234"/>
      <c r="P1050" s="234"/>
      <c r="Q1050" s="234"/>
      <c r="R1050" s="234"/>
      <c r="S1050" s="234"/>
      <c r="T1050" s="234"/>
      <c r="U1050" s="234"/>
      <c r="V1050" s="234"/>
      <c r="W1050" s="234"/>
      <c r="X1050" s="234"/>
      <c r="Y1050" s="234"/>
      <c r="Z1050" s="234"/>
      <c r="AA1050" s="234"/>
      <c r="AB1050" s="234"/>
      <c r="AC1050" s="234"/>
      <c r="AD1050" s="234"/>
      <c r="AE1050" s="234"/>
      <c r="AF1050" s="234"/>
      <c r="AG1050" s="234"/>
      <c r="AH1050" s="234"/>
      <c r="AI1050" s="234"/>
      <c r="AJ1050" s="234"/>
      <c r="AK1050" s="234"/>
      <c r="AL1050" s="258" t="str">
        <f t="shared" si="139"/>
        <v>нет</v>
      </c>
      <c r="AM1050" s="258" t="str">
        <f t="shared" si="141"/>
        <v>нет</v>
      </c>
      <c r="AN1050" s="258">
        <f t="shared" si="138"/>
        <v>0</v>
      </c>
      <c r="AO1050" s="258" t="e">
        <f t="shared" si="140"/>
        <v>#VALUE!</v>
      </c>
    </row>
    <row r="1051" spans="1:41">
      <c r="A1051" s="261" t="e">
        <f t="shared" si="142"/>
        <v>#VALUE!</v>
      </c>
      <c r="B1051" s="241">
        <v>1048</v>
      </c>
      <c r="C1051" s="242"/>
      <c r="D1051" s="257" t="str">
        <f t="shared" si="135"/>
        <v/>
      </c>
      <c r="E1051" s="234"/>
      <c r="F1051" s="234"/>
      <c r="G1051" s="242"/>
      <c r="H1051" s="257" t="str">
        <f t="shared" si="136"/>
        <v/>
      </c>
      <c r="I1051" s="234"/>
      <c r="J1051" s="234"/>
      <c r="K1051" s="234"/>
      <c r="L1051" s="234"/>
      <c r="M1051" s="308">
        <f t="shared" si="137"/>
        <v>0</v>
      </c>
      <c r="N1051" s="234"/>
      <c r="O1051" s="234"/>
      <c r="P1051" s="234"/>
      <c r="Q1051" s="234"/>
      <c r="R1051" s="234"/>
      <c r="S1051" s="234"/>
      <c r="T1051" s="234"/>
      <c r="U1051" s="234"/>
      <c r="V1051" s="234"/>
      <c r="W1051" s="234"/>
      <c r="X1051" s="234"/>
      <c r="Y1051" s="234"/>
      <c r="Z1051" s="234"/>
      <c r="AA1051" s="234"/>
      <c r="AB1051" s="234"/>
      <c r="AC1051" s="234"/>
      <c r="AD1051" s="234"/>
      <c r="AE1051" s="234"/>
      <c r="AF1051" s="234"/>
      <c r="AG1051" s="234"/>
      <c r="AH1051" s="234"/>
      <c r="AI1051" s="234"/>
      <c r="AJ1051" s="234"/>
      <c r="AK1051" s="234"/>
      <c r="AL1051" s="258" t="str">
        <f t="shared" si="139"/>
        <v>нет</v>
      </c>
      <c r="AM1051" s="258" t="str">
        <f t="shared" si="141"/>
        <v>нет</v>
      </c>
      <c r="AN1051" s="258">
        <f t="shared" si="138"/>
        <v>0</v>
      </c>
      <c r="AO1051" s="258" t="e">
        <f t="shared" si="140"/>
        <v>#VALUE!</v>
      </c>
    </row>
    <row r="1052" spans="1:41">
      <c r="A1052" s="261" t="e">
        <f t="shared" si="142"/>
        <v>#VALUE!</v>
      </c>
      <c r="B1052" s="241">
        <v>1049</v>
      </c>
      <c r="C1052" s="242"/>
      <c r="D1052" s="257" t="str">
        <f t="shared" si="135"/>
        <v/>
      </c>
      <c r="E1052" s="234"/>
      <c r="F1052" s="234"/>
      <c r="G1052" s="242"/>
      <c r="H1052" s="257" t="str">
        <f t="shared" si="136"/>
        <v/>
      </c>
      <c r="I1052" s="234"/>
      <c r="J1052" s="234"/>
      <c r="K1052" s="234"/>
      <c r="L1052" s="234"/>
      <c r="M1052" s="308">
        <f t="shared" si="137"/>
        <v>0</v>
      </c>
      <c r="N1052" s="234"/>
      <c r="O1052" s="234"/>
      <c r="P1052" s="234"/>
      <c r="Q1052" s="234"/>
      <c r="R1052" s="234"/>
      <c r="S1052" s="234"/>
      <c r="T1052" s="234"/>
      <c r="U1052" s="234"/>
      <c r="V1052" s="234"/>
      <c r="W1052" s="234"/>
      <c r="X1052" s="234"/>
      <c r="Y1052" s="234"/>
      <c r="Z1052" s="234"/>
      <c r="AA1052" s="234"/>
      <c r="AB1052" s="234"/>
      <c r="AC1052" s="234"/>
      <c r="AD1052" s="234"/>
      <c r="AE1052" s="234"/>
      <c r="AF1052" s="234"/>
      <c r="AG1052" s="234"/>
      <c r="AH1052" s="234"/>
      <c r="AI1052" s="234"/>
      <c r="AJ1052" s="234"/>
      <c r="AK1052" s="234"/>
      <c r="AL1052" s="258" t="str">
        <f t="shared" si="139"/>
        <v>нет</v>
      </c>
      <c r="AM1052" s="258" t="str">
        <f t="shared" si="141"/>
        <v>нет</v>
      </c>
      <c r="AN1052" s="258">
        <f t="shared" si="138"/>
        <v>0</v>
      </c>
      <c r="AO1052" s="258" t="e">
        <f t="shared" si="140"/>
        <v>#VALUE!</v>
      </c>
    </row>
    <row r="1053" spans="1:41">
      <c r="A1053" s="261" t="e">
        <f t="shared" si="142"/>
        <v>#VALUE!</v>
      </c>
      <c r="B1053" s="241">
        <v>1050</v>
      </c>
      <c r="C1053" s="242"/>
      <c r="D1053" s="257" t="str">
        <f t="shared" si="135"/>
        <v/>
      </c>
      <c r="E1053" s="234"/>
      <c r="F1053" s="234"/>
      <c r="G1053" s="242"/>
      <c r="H1053" s="257" t="str">
        <f t="shared" si="136"/>
        <v/>
      </c>
      <c r="I1053" s="234"/>
      <c r="J1053" s="234"/>
      <c r="K1053" s="234"/>
      <c r="L1053" s="234"/>
      <c r="M1053" s="308">
        <f t="shared" si="137"/>
        <v>0</v>
      </c>
      <c r="N1053" s="234"/>
      <c r="O1053" s="234"/>
      <c r="P1053" s="234"/>
      <c r="Q1053" s="234"/>
      <c r="R1053" s="234"/>
      <c r="S1053" s="234"/>
      <c r="T1053" s="234"/>
      <c r="U1053" s="234"/>
      <c r="V1053" s="234"/>
      <c r="W1053" s="234"/>
      <c r="X1053" s="234"/>
      <c r="Y1053" s="234"/>
      <c r="Z1053" s="234"/>
      <c r="AA1053" s="234"/>
      <c r="AB1053" s="234"/>
      <c r="AC1053" s="234"/>
      <c r="AD1053" s="234"/>
      <c r="AE1053" s="234"/>
      <c r="AF1053" s="234"/>
      <c r="AG1053" s="234"/>
      <c r="AH1053" s="234"/>
      <c r="AI1053" s="234"/>
      <c r="AJ1053" s="234"/>
      <c r="AK1053" s="234"/>
      <c r="AL1053" s="258" t="str">
        <f t="shared" si="139"/>
        <v>нет</v>
      </c>
      <c r="AM1053" s="258" t="str">
        <f t="shared" si="141"/>
        <v>нет</v>
      </c>
      <c r="AN1053" s="258">
        <f t="shared" si="138"/>
        <v>0</v>
      </c>
      <c r="AO1053" s="258" t="e">
        <f t="shared" si="140"/>
        <v>#VALUE!</v>
      </c>
    </row>
    <row r="1054" spans="1:41">
      <c r="A1054" s="261" t="e">
        <f t="shared" si="142"/>
        <v>#VALUE!</v>
      </c>
      <c r="B1054" s="241">
        <v>1051</v>
      </c>
      <c r="C1054" s="242"/>
      <c r="D1054" s="257" t="str">
        <f t="shared" si="135"/>
        <v/>
      </c>
      <c r="E1054" s="234"/>
      <c r="F1054" s="234"/>
      <c r="G1054" s="242"/>
      <c r="H1054" s="257" t="str">
        <f t="shared" si="136"/>
        <v/>
      </c>
      <c r="I1054" s="234"/>
      <c r="J1054" s="234"/>
      <c r="K1054" s="234"/>
      <c r="L1054" s="234"/>
      <c r="M1054" s="308">
        <f t="shared" si="137"/>
        <v>0</v>
      </c>
      <c r="N1054" s="234"/>
      <c r="O1054" s="234"/>
      <c r="P1054" s="234"/>
      <c r="Q1054" s="234"/>
      <c r="R1054" s="234"/>
      <c r="S1054" s="234"/>
      <c r="T1054" s="234"/>
      <c r="U1054" s="234"/>
      <c r="V1054" s="234"/>
      <c r="W1054" s="234"/>
      <c r="X1054" s="234"/>
      <c r="Y1054" s="234"/>
      <c r="Z1054" s="234"/>
      <c r="AA1054" s="234"/>
      <c r="AB1054" s="234"/>
      <c r="AC1054" s="234"/>
      <c r="AD1054" s="234"/>
      <c r="AE1054" s="234"/>
      <c r="AF1054" s="234"/>
      <c r="AG1054" s="234"/>
      <c r="AH1054" s="234"/>
      <c r="AI1054" s="234"/>
      <c r="AJ1054" s="234"/>
      <c r="AK1054" s="234"/>
      <c r="AL1054" s="258" t="str">
        <f t="shared" si="139"/>
        <v>нет</v>
      </c>
      <c r="AM1054" s="258" t="str">
        <f t="shared" si="141"/>
        <v>нет</v>
      </c>
      <c r="AN1054" s="258">
        <f t="shared" si="138"/>
        <v>0</v>
      </c>
      <c r="AO1054" s="258" t="e">
        <f t="shared" si="140"/>
        <v>#VALUE!</v>
      </c>
    </row>
    <row r="1055" spans="1:41">
      <c r="A1055" s="261" t="e">
        <f t="shared" si="142"/>
        <v>#VALUE!</v>
      </c>
      <c r="B1055" s="241">
        <v>1052</v>
      </c>
      <c r="C1055" s="242"/>
      <c r="D1055" s="257" t="str">
        <f t="shared" si="135"/>
        <v/>
      </c>
      <c r="E1055" s="234"/>
      <c r="F1055" s="234"/>
      <c r="G1055" s="242"/>
      <c r="H1055" s="257" t="str">
        <f t="shared" si="136"/>
        <v/>
      </c>
      <c r="I1055" s="234"/>
      <c r="J1055" s="234"/>
      <c r="K1055" s="234"/>
      <c r="L1055" s="234"/>
      <c r="M1055" s="308">
        <f t="shared" si="137"/>
        <v>0</v>
      </c>
      <c r="N1055" s="234"/>
      <c r="O1055" s="234"/>
      <c r="P1055" s="234"/>
      <c r="Q1055" s="234"/>
      <c r="R1055" s="234"/>
      <c r="S1055" s="234"/>
      <c r="T1055" s="234"/>
      <c r="U1055" s="234"/>
      <c r="V1055" s="234"/>
      <c r="W1055" s="234"/>
      <c r="X1055" s="234"/>
      <c r="Y1055" s="234"/>
      <c r="Z1055" s="234"/>
      <c r="AA1055" s="234"/>
      <c r="AB1055" s="234"/>
      <c r="AC1055" s="234"/>
      <c r="AD1055" s="234"/>
      <c r="AE1055" s="234"/>
      <c r="AF1055" s="234"/>
      <c r="AG1055" s="234"/>
      <c r="AH1055" s="234"/>
      <c r="AI1055" s="234"/>
      <c r="AJ1055" s="234"/>
      <c r="AK1055" s="234"/>
      <c r="AL1055" s="258" t="str">
        <f t="shared" si="139"/>
        <v>нет</v>
      </c>
      <c r="AM1055" s="258" t="str">
        <f t="shared" si="141"/>
        <v>нет</v>
      </c>
      <c r="AN1055" s="258">
        <f t="shared" si="138"/>
        <v>0</v>
      </c>
      <c r="AO1055" s="258" t="e">
        <f t="shared" si="140"/>
        <v>#VALUE!</v>
      </c>
    </row>
    <row r="1056" spans="1:41">
      <c r="A1056" s="261" t="e">
        <f t="shared" si="142"/>
        <v>#VALUE!</v>
      </c>
      <c r="B1056" s="241">
        <v>1053</v>
      </c>
      <c r="C1056" s="242"/>
      <c r="D1056" s="257" t="str">
        <f t="shared" si="135"/>
        <v/>
      </c>
      <c r="E1056" s="234"/>
      <c r="F1056" s="234"/>
      <c r="G1056" s="242"/>
      <c r="H1056" s="257" t="str">
        <f t="shared" si="136"/>
        <v/>
      </c>
      <c r="I1056" s="234"/>
      <c r="J1056" s="234"/>
      <c r="K1056" s="234"/>
      <c r="L1056" s="234"/>
      <c r="M1056" s="308">
        <f t="shared" si="137"/>
        <v>0</v>
      </c>
      <c r="N1056" s="234"/>
      <c r="O1056" s="234"/>
      <c r="P1056" s="234"/>
      <c r="Q1056" s="234"/>
      <c r="R1056" s="234"/>
      <c r="S1056" s="234"/>
      <c r="T1056" s="234"/>
      <c r="U1056" s="234"/>
      <c r="V1056" s="234"/>
      <c r="W1056" s="234"/>
      <c r="X1056" s="234"/>
      <c r="Y1056" s="234"/>
      <c r="Z1056" s="234"/>
      <c r="AA1056" s="234"/>
      <c r="AB1056" s="234"/>
      <c r="AC1056" s="234"/>
      <c r="AD1056" s="234"/>
      <c r="AE1056" s="234"/>
      <c r="AF1056" s="234"/>
      <c r="AG1056" s="234"/>
      <c r="AH1056" s="234"/>
      <c r="AI1056" s="234"/>
      <c r="AJ1056" s="234"/>
      <c r="AK1056" s="234"/>
      <c r="AL1056" s="258" t="str">
        <f t="shared" si="139"/>
        <v>нет</v>
      </c>
      <c r="AM1056" s="258" t="str">
        <f t="shared" si="141"/>
        <v>нет</v>
      </c>
      <c r="AN1056" s="258">
        <f t="shared" si="138"/>
        <v>0</v>
      </c>
      <c r="AO1056" s="258" t="e">
        <f t="shared" si="140"/>
        <v>#VALUE!</v>
      </c>
    </row>
    <row r="1057" spans="1:41">
      <c r="A1057" s="261" t="e">
        <f t="shared" si="142"/>
        <v>#VALUE!</v>
      </c>
      <c r="B1057" s="241">
        <v>1054</v>
      </c>
      <c r="C1057" s="242"/>
      <c r="D1057" s="257" t="str">
        <f t="shared" si="135"/>
        <v/>
      </c>
      <c r="E1057" s="234"/>
      <c r="F1057" s="234"/>
      <c r="G1057" s="242"/>
      <c r="H1057" s="257" t="str">
        <f t="shared" si="136"/>
        <v/>
      </c>
      <c r="I1057" s="234"/>
      <c r="J1057" s="234"/>
      <c r="K1057" s="234"/>
      <c r="L1057" s="234"/>
      <c r="M1057" s="308">
        <f t="shared" si="137"/>
        <v>0</v>
      </c>
      <c r="N1057" s="234"/>
      <c r="O1057" s="234"/>
      <c r="P1057" s="234"/>
      <c r="Q1057" s="234"/>
      <c r="R1057" s="234"/>
      <c r="S1057" s="234"/>
      <c r="T1057" s="234"/>
      <c r="U1057" s="234"/>
      <c r="V1057" s="234"/>
      <c r="W1057" s="234"/>
      <c r="X1057" s="234"/>
      <c r="Y1057" s="234"/>
      <c r="Z1057" s="234"/>
      <c r="AA1057" s="234"/>
      <c r="AB1057" s="234"/>
      <c r="AC1057" s="234"/>
      <c r="AD1057" s="234"/>
      <c r="AE1057" s="234"/>
      <c r="AF1057" s="234"/>
      <c r="AG1057" s="234"/>
      <c r="AH1057" s="234"/>
      <c r="AI1057" s="234"/>
      <c r="AJ1057" s="234"/>
      <c r="AK1057" s="234"/>
      <c r="AL1057" s="258" t="str">
        <f t="shared" si="139"/>
        <v>нет</v>
      </c>
      <c r="AM1057" s="258" t="str">
        <f t="shared" si="141"/>
        <v>нет</v>
      </c>
      <c r="AN1057" s="258">
        <f t="shared" si="138"/>
        <v>0</v>
      </c>
      <c r="AO1057" s="258" t="e">
        <f t="shared" si="140"/>
        <v>#VALUE!</v>
      </c>
    </row>
    <row r="1058" spans="1:41">
      <c r="A1058" s="261" t="e">
        <f t="shared" si="142"/>
        <v>#VALUE!</v>
      </c>
      <c r="B1058" s="241">
        <v>1055</v>
      </c>
      <c r="C1058" s="242"/>
      <c r="D1058" s="257" t="str">
        <f t="shared" si="135"/>
        <v/>
      </c>
      <c r="E1058" s="234"/>
      <c r="F1058" s="234"/>
      <c r="G1058" s="242"/>
      <c r="H1058" s="257" t="str">
        <f t="shared" si="136"/>
        <v/>
      </c>
      <c r="I1058" s="234"/>
      <c r="J1058" s="234"/>
      <c r="K1058" s="234"/>
      <c r="L1058" s="234"/>
      <c r="M1058" s="308">
        <f t="shared" si="137"/>
        <v>0</v>
      </c>
      <c r="N1058" s="234"/>
      <c r="O1058" s="234"/>
      <c r="P1058" s="234"/>
      <c r="Q1058" s="234"/>
      <c r="R1058" s="234"/>
      <c r="S1058" s="234"/>
      <c r="T1058" s="234"/>
      <c r="U1058" s="234"/>
      <c r="V1058" s="234"/>
      <c r="W1058" s="234"/>
      <c r="X1058" s="234"/>
      <c r="Y1058" s="234"/>
      <c r="Z1058" s="234"/>
      <c r="AA1058" s="234"/>
      <c r="AB1058" s="234"/>
      <c r="AC1058" s="234"/>
      <c r="AD1058" s="234"/>
      <c r="AE1058" s="234"/>
      <c r="AF1058" s="234"/>
      <c r="AG1058" s="234"/>
      <c r="AH1058" s="234"/>
      <c r="AI1058" s="234"/>
      <c r="AJ1058" s="234"/>
      <c r="AK1058" s="234"/>
      <c r="AL1058" s="258" t="str">
        <f t="shared" si="139"/>
        <v>нет</v>
      </c>
      <c r="AM1058" s="258" t="str">
        <f t="shared" si="141"/>
        <v>нет</v>
      </c>
      <c r="AN1058" s="258">
        <f t="shared" si="138"/>
        <v>0</v>
      </c>
      <c r="AO1058" s="258" t="e">
        <f t="shared" si="140"/>
        <v>#VALUE!</v>
      </c>
    </row>
    <row r="1059" spans="1:41">
      <c r="A1059" s="261" t="e">
        <f t="shared" si="142"/>
        <v>#VALUE!</v>
      </c>
      <c r="B1059" s="241">
        <v>1056</v>
      </c>
      <c r="C1059" s="242"/>
      <c r="D1059" s="257" t="str">
        <f t="shared" si="135"/>
        <v/>
      </c>
      <c r="E1059" s="234"/>
      <c r="F1059" s="234"/>
      <c r="G1059" s="242"/>
      <c r="H1059" s="257" t="str">
        <f t="shared" si="136"/>
        <v/>
      </c>
      <c r="I1059" s="234"/>
      <c r="J1059" s="234"/>
      <c r="K1059" s="234"/>
      <c r="L1059" s="234"/>
      <c r="M1059" s="308">
        <f t="shared" si="137"/>
        <v>0</v>
      </c>
      <c r="N1059" s="234"/>
      <c r="O1059" s="234"/>
      <c r="P1059" s="234"/>
      <c r="Q1059" s="234"/>
      <c r="R1059" s="234"/>
      <c r="S1059" s="234"/>
      <c r="T1059" s="234"/>
      <c r="U1059" s="234"/>
      <c r="V1059" s="234"/>
      <c r="W1059" s="234"/>
      <c r="X1059" s="234"/>
      <c r="Y1059" s="234"/>
      <c r="Z1059" s="234"/>
      <c r="AA1059" s="234"/>
      <c r="AB1059" s="234"/>
      <c r="AC1059" s="234"/>
      <c r="AD1059" s="234"/>
      <c r="AE1059" s="234"/>
      <c r="AF1059" s="234"/>
      <c r="AG1059" s="234"/>
      <c r="AH1059" s="234"/>
      <c r="AI1059" s="234"/>
      <c r="AJ1059" s="234"/>
      <c r="AK1059" s="234"/>
      <c r="AL1059" s="258" t="str">
        <f t="shared" si="139"/>
        <v>нет</v>
      </c>
      <c r="AM1059" s="258" t="str">
        <f t="shared" si="141"/>
        <v>нет</v>
      </c>
      <c r="AN1059" s="258">
        <f t="shared" si="138"/>
        <v>0</v>
      </c>
      <c r="AO1059" s="258" t="e">
        <f t="shared" si="140"/>
        <v>#VALUE!</v>
      </c>
    </row>
    <row r="1060" spans="1:41">
      <c r="A1060" s="261" t="e">
        <f t="shared" si="142"/>
        <v>#VALUE!</v>
      </c>
      <c r="B1060" s="241">
        <v>1057</v>
      </c>
      <c r="C1060" s="242"/>
      <c r="D1060" s="257" t="str">
        <f t="shared" si="135"/>
        <v/>
      </c>
      <c r="E1060" s="234"/>
      <c r="F1060" s="234"/>
      <c r="G1060" s="242"/>
      <c r="H1060" s="257" t="str">
        <f t="shared" si="136"/>
        <v/>
      </c>
      <c r="I1060" s="234"/>
      <c r="J1060" s="234"/>
      <c r="K1060" s="234"/>
      <c r="L1060" s="234"/>
      <c r="M1060" s="308">
        <f t="shared" si="137"/>
        <v>0</v>
      </c>
      <c r="N1060" s="234"/>
      <c r="O1060" s="234"/>
      <c r="P1060" s="234"/>
      <c r="Q1060" s="234"/>
      <c r="R1060" s="234"/>
      <c r="S1060" s="234"/>
      <c r="T1060" s="234"/>
      <c r="U1060" s="234"/>
      <c r="V1060" s="234"/>
      <c r="W1060" s="234"/>
      <c r="X1060" s="234"/>
      <c r="Y1060" s="234"/>
      <c r="Z1060" s="234"/>
      <c r="AA1060" s="234"/>
      <c r="AB1060" s="234"/>
      <c r="AC1060" s="234"/>
      <c r="AD1060" s="234"/>
      <c r="AE1060" s="234"/>
      <c r="AF1060" s="234"/>
      <c r="AG1060" s="234"/>
      <c r="AH1060" s="234"/>
      <c r="AI1060" s="234"/>
      <c r="AJ1060" s="234"/>
      <c r="AK1060" s="234"/>
      <c r="AL1060" s="258" t="str">
        <f t="shared" si="139"/>
        <v>нет</v>
      </c>
      <c r="AM1060" s="258" t="str">
        <f t="shared" si="141"/>
        <v>нет</v>
      </c>
      <c r="AN1060" s="258">
        <f t="shared" si="138"/>
        <v>0</v>
      </c>
      <c r="AO1060" s="258" t="e">
        <f t="shared" si="140"/>
        <v>#VALUE!</v>
      </c>
    </row>
    <row r="1061" spans="1:41">
      <c r="A1061" s="261" t="e">
        <f t="shared" si="142"/>
        <v>#VALUE!</v>
      </c>
      <c r="B1061" s="241">
        <v>1058</v>
      </c>
      <c r="C1061" s="242"/>
      <c r="D1061" s="257" t="str">
        <f t="shared" si="135"/>
        <v/>
      </c>
      <c r="E1061" s="234"/>
      <c r="F1061" s="234"/>
      <c r="G1061" s="242"/>
      <c r="H1061" s="257" t="str">
        <f t="shared" si="136"/>
        <v/>
      </c>
      <c r="I1061" s="234"/>
      <c r="J1061" s="234"/>
      <c r="K1061" s="234"/>
      <c r="L1061" s="234"/>
      <c r="M1061" s="308">
        <f t="shared" si="137"/>
        <v>0</v>
      </c>
      <c r="N1061" s="234"/>
      <c r="O1061" s="234"/>
      <c r="P1061" s="234"/>
      <c r="Q1061" s="234"/>
      <c r="R1061" s="234"/>
      <c r="S1061" s="234"/>
      <c r="T1061" s="234"/>
      <c r="U1061" s="234"/>
      <c r="V1061" s="234"/>
      <c r="W1061" s="234"/>
      <c r="X1061" s="234"/>
      <c r="Y1061" s="234"/>
      <c r="Z1061" s="234"/>
      <c r="AA1061" s="234"/>
      <c r="AB1061" s="234"/>
      <c r="AC1061" s="234"/>
      <c r="AD1061" s="234"/>
      <c r="AE1061" s="234"/>
      <c r="AF1061" s="234"/>
      <c r="AG1061" s="234"/>
      <c r="AH1061" s="234"/>
      <c r="AI1061" s="234"/>
      <c r="AJ1061" s="234"/>
      <c r="AK1061" s="234"/>
      <c r="AL1061" s="258" t="str">
        <f t="shared" si="139"/>
        <v>нет</v>
      </c>
      <c r="AM1061" s="258" t="str">
        <f t="shared" si="141"/>
        <v>нет</v>
      </c>
      <c r="AN1061" s="258">
        <f t="shared" si="138"/>
        <v>0</v>
      </c>
      <c r="AO1061" s="258" t="e">
        <f t="shared" si="140"/>
        <v>#VALUE!</v>
      </c>
    </row>
    <row r="1062" spans="1:41">
      <c r="A1062" s="261" t="e">
        <f t="shared" si="142"/>
        <v>#VALUE!</v>
      </c>
      <c r="B1062" s="241">
        <v>1059</v>
      </c>
      <c r="C1062" s="242"/>
      <c r="D1062" s="257" t="str">
        <f t="shared" si="135"/>
        <v/>
      </c>
      <c r="E1062" s="234"/>
      <c r="F1062" s="234"/>
      <c r="G1062" s="242"/>
      <c r="H1062" s="257" t="str">
        <f t="shared" si="136"/>
        <v/>
      </c>
      <c r="I1062" s="234"/>
      <c r="J1062" s="234"/>
      <c r="K1062" s="234"/>
      <c r="L1062" s="234"/>
      <c r="M1062" s="308">
        <f t="shared" si="137"/>
        <v>0</v>
      </c>
      <c r="N1062" s="234"/>
      <c r="O1062" s="234"/>
      <c r="P1062" s="234"/>
      <c r="Q1062" s="234"/>
      <c r="R1062" s="234"/>
      <c r="S1062" s="234"/>
      <c r="T1062" s="234"/>
      <c r="U1062" s="234"/>
      <c r="V1062" s="234"/>
      <c r="W1062" s="234"/>
      <c r="X1062" s="234"/>
      <c r="Y1062" s="234"/>
      <c r="Z1062" s="234"/>
      <c r="AA1062" s="234"/>
      <c r="AB1062" s="234"/>
      <c r="AC1062" s="234"/>
      <c r="AD1062" s="234"/>
      <c r="AE1062" s="234"/>
      <c r="AF1062" s="234"/>
      <c r="AG1062" s="234"/>
      <c r="AH1062" s="234"/>
      <c r="AI1062" s="234"/>
      <c r="AJ1062" s="234"/>
      <c r="AK1062" s="234"/>
      <c r="AL1062" s="258" t="str">
        <f t="shared" si="139"/>
        <v>нет</v>
      </c>
      <c r="AM1062" s="258" t="str">
        <f t="shared" si="141"/>
        <v>нет</v>
      </c>
      <c r="AN1062" s="258">
        <f t="shared" si="138"/>
        <v>0</v>
      </c>
      <c r="AO1062" s="258" t="e">
        <f t="shared" si="140"/>
        <v>#VALUE!</v>
      </c>
    </row>
    <row r="1063" spans="1:41">
      <c r="A1063" s="261" t="e">
        <f t="shared" si="142"/>
        <v>#VALUE!</v>
      </c>
      <c r="B1063" s="241">
        <v>1060</v>
      </c>
      <c r="C1063" s="242"/>
      <c r="D1063" s="257" t="str">
        <f t="shared" si="135"/>
        <v/>
      </c>
      <c r="E1063" s="234"/>
      <c r="F1063" s="234"/>
      <c r="G1063" s="242"/>
      <c r="H1063" s="257" t="str">
        <f t="shared" si="136"/>
        <v/>
      </c>
      <c r="I1063" s="234"/>
      <c r="J1063" s="234"/>
      <c r="K1063" s="234"/>
      <c r="L1063" s="234"/>
      <c r="M1063" s="308">
        <f t="shared" si="137"/>
        <v>0</v>
      </c>
      <c r="N1063" s="234"/>
      <c r="O1063" s="234"/>
      <c r="P1063" s="234"/>
      <c r="Q1063" s="234"/>
      <c r="R1063" s="234"/>
      <c r="S1063" s="234"/>
      <c r="T1063" s="234"/>
      <c r="U1063" s="234"/>
      <c r="V1063" s="234"/>
      <c r="W1063" s="234"/>
      <c r="X1063" s="234"/>
      <c r="Y1063" s="234"/>
      <c r="Z1063" s="234"/>
      <c r="AA1063" s="234"/>
      <c r="AB1063" s="234"/>
      <c r="AC1063" s="234"/>
      <c r="AD1063" s="234"/>
      <c r="AE1063" s="234"/>
      <c r="AF1063" s="234"/>
      <c r="AG1063" s="234"/>
      <c r="AH1063" s="234"/>
      <c r="AI1063" s="234"/>
      <c r="AJ1063" s="234"/>
      <c r="AK1063" s="234"/>
      <c r="AL1063" s="258" t="str">
        <f t="shared" si="139"/>
        <v>нет</v>
      </c>
      <c r="AM1063" s="258" t="str">
        <f t="shared" si="141"/>
        <v>нет</v>
      </c>
      <c r="AN1063" s="258">
        <f t="shared" si="138"/>
        <v>0</v>
      </c>
      <c r="AO1063" s="258" t="e">
        <f t="shared" si="140"/>
        <v>#VALUE!</v>
      </c>
    </row>
    <row r="1064" spans="1:41">
      <c r="A1064" s="261" t="e">
        <f t="shared" si="142"/>
        <v>#VALUE!</v>
      </c>
      <c r="B1064" s="241">
        <v>1061</v>
      </c>
      <c r="C1064" s="242"/>
      <c r="D1064" s="257" t="str">
        <f t="shared" si="135"/>
        <v/>
      </c>
      <c r="E1064" s="234"/>
      <c r="F1064" s="234"/>
      <c r="G1064" s="242"/>
      <c r="H1064" s="257" t="str">
        <f t="shared" si="136"/>
        <v/>
      </c>
      <c r="I1064" s="234"/>
      <c r="J1064" s="234"/>
      <c r="K1064" s="234"/>
      <c r="L1064" s="234"/>
      <c r="M1064" s="308">
        <f t="shared" si="137"/>
        <v>0</v>
      </c>
      <c r="N1064" s="234"/>
      <c r="O1064" s="234"/>
      <c r="P1064" s="234"/>
      <c r="Q1064" s="234"/>
      <c r="R1064" s="234"/>
      <c r="S1064" s="234"/>
      <c r="T1064" s="234"/>
      <c r="U1064" s="234"/>
      <c r="V1064" s="234"/>
      <c r="W1064" s="234"/>
      <c r="X1064" s="234"/>
      <c r="Y1064" s="234"/>
      <c r="Z1064" s="234"/>
      <c r="AA1064" s="234"/>
      <c r="AB1064" s="234"/>
      <c r="AC1064" s="234"/>
      <c r="AD1064" s="234"/>
      <c r="AE1064" s="234"/>
      <c r="AF1064" s="234"/>
      <c r="AG1064" s="234"/>
      <c r="AH1064" s="234"/>
      <c r="AI1064" s="234"/>
      <c r="AJ1064" s="234"/>
      <c r="AK1064" s="234"/>
      <c r="AL1064" s="258" t="str">
        <f t="shared" si="139"/>
        <v>нет</v>
      </c>
      <c r="AM1064" s="258" t="str">
        <f t="shared" si="141"/>
        <v>нет</v>
      </c>
      <c r="AN1064" s="258">
        <f t="shared" si="138"/>
        <v>0</v>
      </c>
      <c r="AO1064" s="258" t="e">
        <f t="shared" si="140"/>
        <v>#VALUE!</v>
      </c>
    </row>
    <row r="1065" spans="1:41">
      <c r="A1065" s="261" t="e">
        <f t="shared" si="142"/>
        <v>#VALUE!</v>
      </c>
      <c r="B1065" s="241">
        <v>1062</v>
      </c>
      <c r="C1065" s="242"/>
      <c r="D1065" s="257" t="str">
        <f t="shared" si="135"/>
        <v/>
      </c>
      <c r="E1065" s="234"/>
      <c r="F1065" s="234"/>
      <c r="G1065" s="242"/>
      <c r="H1065" s="257" t="str">
        <f t="shared" si="136"/>
        <v/>
      </c>
      <c r="I1065" s="234"/>
      <c r="J1065" s="234"/>
      <c r="K1065" s="234"/>
      <c r="L1065" s="234"/>
      <c r="M1065" s="308">
        <f t="shared" si="137"/>
        <v>0</v>
      </c>
      <c r="N1065" s="234"/>
      <c r="O1065" s="234"/>
      <c r="P1065" s="234"/>
      <c r="Q1065" s="234"/>
      <c r="R1065" s="234"/>
      <c r="S1065" s="234"/>
      <c r="T1065" s="234"/>
      <c r="U1065" s="234"/>
      <c r="V1065" s="234"/>
      <c r="W1065" s="234"/>
      <c r="X1065" s="234"/>
      <c r="Y1065" s="234"/>
      <c r="Z1065" s="234"/>
      <c r="AA1065" s="234"/>
      <c r="AB1065" s="234"/>
      <c r="AC1065" s="234"/>
      <c r="AD1065" s="234"/>
      <c r="AE1065" s="234"/>
      <c r="AF1065" s="234"/>
      <c r="AG1065" s="234"/>
      <c r="AH1065" s="234"/>
      <c r="AI1065" s="234"/>
      <c r="AJ1065" s="234"/>
      <c r="AK1065" s="234"/>
      <c r="AL1065" s="258" t="str">
        <f t="shared" si="139"/>
        <v>нет</v>
      </c>
      <c r="AM1065" s="258" t="str">
        <f t="shared" si="141"/>
        <v>нет</v>
      </c>
      <c r="AN1065" s="258">
        <f t="shared" si="138"/>
        <v>0</v>
      </c>
      <c r="AO1065" s="258" t="e">
        <f t="shared" si="140"/>
        <v>#VALUE!</v>
      </c>
    </row>
    <row r="1066" spans="1:41">
      <c r="A1066" s="261" t="e">
        <f t="shared" si="142"/>
        <v>#VALUE!</v>
      </c>
      <c r="B1066" s="241">
        <v>1063</v>
      </c>
      <c r="C1066" s="242"/>
      <c r="D1066" s="257" t="str">
        <f t="shared" si="135"/>
        <v/>
      </c>
      <c r="E1066" s="234"/>
      <c r="F1066" s="234"/>
      <c r="G1066" s="242"/>
      <c r="H1066" s="257" t="str">
        <f t="shared" si="136"/>
        <v/>
      </c>
      <c r="I1066" s="234"/>
      <c r="J1066" s="234"/>
      <c r="K1066" s="234"/>
      <c r="L1066" s="234"/>
      <c r="M1066" s="308">
        <f t="shared" si="137"/>
        <v>0</v>
      </c>
      <c r="N1066" s="234"/>
      <c r="O1066" s="234"/>
      <c r="P1066" s="234"/>
      <c r="Q1066" s="234"/>
      <c r="R1066" s="234"/>
      <c r="S1066" s="234"/>
      <c r="T1066" s="234"/>
      <c r="U1066" s="234"/>
      <c r="V1066" s="234"/>
      <c r="W1066" s="234"/>
      <c r="X1066" s="234"/>
      <c r="Y1066" s="234"/>
      <c r="Z1066" s="234"/>
      <c r="AA1066" s="234"/>
      <c r="AB1066" s="234"/>
      <c r="AC1066" s="234"/>
      <c r="AD1066" s="234"/>
      <c r="AE1066" s="234"/>
      <c r="AF1066" s="234"/>
      <c r="AG1066" s="234"/>
      <c r="AH1066" s="234"/>
      <c r="AI1066" s="234"/>
      <c r="AJ1066" s="234"/>
      <c r="AK1066" s="234"/>
      <c r="AL1066" s="258" t="str">
        <f t="shared" si="139"/>
        <v>нет</v>
      </c>
      <c r="AM1066" s="258" t="str">
        <f t="shared" si="141"/>
        <v>нет</v>
      </c>
      <c r="AN1066" s="258">
        <f t="shared" si="138"/>
        <v>0</v>
      </c>
      <c r="AO1066" s="258" t="e">
        <f t="shared" si="140"/>
        <v>#VALUE!</v>
      </c>
    </row>
    <row r="1067" spans="1:41">
      <c r="A1067" s="261" t="e">
        <f t="shared" si="142"/>
        <v>#VALUE!</v>
      </c>
      <c r="B1067" s="241">
        <v>1064</v>
      </c>
      <c r="C1067" s="242"/>
      <c r="D1067" s="257" t="str">
        <f t="shared" si="135"/>
        <v/>
      </c>
      <c r="E1067" s="234"/>
      <c r="F1067" s="234"/>
      <c r="G1067" s="242"/>
      <c r="H1067" s="257" t="str">
        <f t="shared" si="136"/>
        <v/>
      </c>
      <c r="I1067" s="234"/>
      <c r="J1067" s="234"/>
      <c r="K1067" s="234"/>
      <c r="L1067" s="234"/>
      <c r="M1067" s="308">
        <f t="shared" si="137"/>
        <v>0</v>
      </c>
      <c r="N1067" s="234"/>
      <c r="O1067" s="234"/>
      <c r="P1067" s="234"/>
      <c r="Q1067" s="234"/>
      <c r="R1067" s="234"/>
      <c r="S1067" s="234"/>
      <c r="T1067" s="234"/>
      <c r="U1067" s="234"/>
      <c r="V1067" s="234"/>
      <c r="W1067" s="234"/>
      <c r="X1067" s="234"/>
      <c r="Y1067" s="234"/>
      <c r="Z1067" s="234"/>
      <c r="AA1067" s="234"/>
      <c r="AB1067" s="234"/>
      <c r="AC1067" s="234"/>
      <c r="AD1067" s="234"/>
      <c r="AE1067" s="234"/>
      <c r="AF1067" s="234"/>
      <c r="AG1067" s="234"/>
      <c r="AH1067" s="234"/>
      <c r="AI1067" s="234"/>
      <c r="AJ1067" s="234"/>
      <c r="AK1067" s="234"/>
      <c r="AL1067" s="258" t="str">
        <f t="shared" si="139"/>
        <v>нет</v>
      </c>
      <c r="AM1067" s="258" t="str">
        <f t="shared" si="141"/>
        <v>нет</v>
      </c>
      <c r="AN1067" s="258">
        <f t="shared" si="138"/>
        <v>0</v>
      </c>
      <c r="AO1067" s="258" t="e">
        <f t="shared" si="140"/>
        <v>#VALUE!</v>
      </c>
    </row>
    <row r="1068" spans="1:41">
      <c r="A1068" s="261" t="e">
        <f t="shared" si="142"/>
        <v>#VALUE!</v>
      </c>
      <c r="B1068" s="241">
        <v>1065</v>
      </c>
      <c r="C1068" s="242"/>
      <c r="D1068" s="257" t="str">
        <f t="shared" si="135"/>
        <v/>
      </c>
      <c r="E1068" s="234"/>
      <c r="F1068" s="234"/>
      <c r="G1068" s="242"/>
      <c r="H1068" s="257" t="str">
        <f t="shared" si="136"/>
        <v/>
      </c>
      <c r="I1068" s="234"/>
      <c r="J1068" s="234"/>
      <c r="K1068" s="234"/>
      <c r="L1068" s="234"/>
      <c r="M1068" s="308">
        <f t="shared" si="137"/>
        <v>0</v>
      </c>
      <c r="N1068" s="234"/>
      <c r="O1068" s="234"/>
      <c r="P1068" s="234"/>
      <c r="Q1068" s="234"/>
      <c r="R1068" s="234"/>
      <c r="S1068" s="234"/>
      <c r="T1068" s="234"/>
      <c r="U1068" s="234"/>
      <c r="V1068" s="234"/>
      <c r="W1068" s="234"/>
      <c r="X1068" s="234"/>
      <c r="Y1068" s="234"/>
      <c r="Z1068" s="234"/>
      <c r="AA1068" s="234"/>
      <c r="AB1068" s="234"/>
      <c r="AC1068" s="234"/>
      <c r="AD1068" s="234"/>
      <c r="AE1068" s="234"/>
      <c r="AF1068" s="234"/>
      <c r="AG1068" s="234"/>
      <c r="AH1068" s="234"/>
      <c r="AI1068" s="234"/>
      <c r="AJ1068" s="234"/>
      <c r="AK1068" s="234"/>
      <c r="AL1068" s="258" t="str">
        <f t="shared" si="139"/>
        <v>нет</v>
      </c>
      <c r="AM1068" s="258" t="str">
        <f t="shared" si="141"/>
        <v>нет</v>
      </c>
      <c r="AN1068" s="258">
        <f t="shared" si="138"/>
        <v>0</v>
      </c>
      <c r="AO1068" s="258" t="e">
        <f t="shared" si="140"/>
        <v>#VALUE!</v>
      </c>
    </row>
    <row r="1069" spans="1:41">
      <c r="A1069" s="261" t="e">
        <f t="shared" si="142"/>
        <v>#VALUE!</v>
      </c>
      <c r="B1069" s="241">
        <v>1066</v>
      </c>
      <c r="C1069" s="242"/>
      <c r="D1069" s="257" t="str">
        <f t="shared" si="135"/>
        <v/>
      </c>
      <c r="E1069" s="234"/>
      <c r="F1069" s="234"/>
      <c r="G1069" s="242"/>
      <c r="H1069" s="257" t="str">
        <f t="shared" si="136"/>
        <v/>
      </c>
      <c r="I1069" s="234"/>
      <c r="J1069" s="234"/>
      <c r="K1069" s="234"/>
      <c r="L1069" s="234"/>
      <c r="M1069" s="308">
        <f t="shared" si="137"/>
        <v>0</v>
      </c>
      <c r="N1069" s="234"/>
      <c r="O1069" s="234"/>
      <c r="P1069" s="234"/>
      <c r="Q1069" s="234"/>
      <c r="R1069" s="234"/>
      <c r="S1069" s="234"/>
      <c r="T1069" s="234"/>
      <c r="U1069" s="234"/>
      <c r="V1069" s="234"/>
      <c r="W1069" s="234"/>
      <c r="X1069" s="234"/>
      <c r="Y1069" s="234"/>
      <c r="Z1069" s="234"/>
      <c r="AA1069" s="234"/>
      <c r="AB1069" s="234"/>
      <c r="AC1069" s="234"/>
      <c r="AD1069" s="234"/>
      <c r="AE1069" s="234"/>
      <c r="AF1069" s="234"/>
      <c r="AG1069" s="234"/>
      <c r="AH1069" s="234"/>
      <c r="AI1069" s="234"/>
      <c r="AJ1069" s="234"/>
      <c r="AK1069" s="234"/>
      <c r="AL1069" s="258" t="str">
        <f t="shared" si="139"/>
        <v>нет</v>
      </c>
      <c r="AM1069" s="258" t="str">
        <f t="shared" si="141"/>
        <v>нет</v>
      </c>
      <c r="AN1069" s="258">
        <f t="shared" si="138"/>
        <v>0</v>
      </c>
      <c r="AO1069" s="258" t="e">
        <f t="shared" si="140"/>
        <v>#VALUE!</v>
      </c>
    </row>
    <row r="1070" spans="1:41">
      <c r="A1070" s="261" t="e">
        <f t="shared" si="142"/>
        <v>#VALUE!</v>
      </c>
      <c r="B1070" s="241">
        <v>1067</v>
      </c>
      <c r="C1070" s="242"/>
      <c r="D1070" s="257" t="str">
        <f t="shared" si="135"/>
        <v/>
      </c>
      <c r="E1070" s="234"/>
      <c r="F1070" s="234"/>
      <c r="G1070" s="242"/>
      <c r="H1070" s="257" t="str">
        <f t="shared" si="136"/>
        <v/>
      </c>
      <c r="I1070" s="234"/>
      <c r="J1070" s="234"/>
      <c r="K1070" s="234"/>
      <c r="L1070" s="234"/>
      <c r="M1070" s="308">
        <f t="shared" si="137"/>
        <v>0</v>
      </c>
      <c r="N1070" s="234"/>
      <c r="O1070" s="234"/>
      <c r="P1070" s="234"/>
      <c r="Q1070" s="234"/>
      <c r="R1070" s="234"/>
      <c r="S1070" s="234"/>
      <c r="T1070" s="234"/>
      <c r="U1070" s="234"/>
      <c r="V1070" s="234"/>
      <c r="W1070" s="234"/>
      <c r="X1070" s="234"/>
      <c r="Y1070" s="234"/>
      <c r="Z1070" s="234"/>
      <c r="AA1070" s="234"/>
      <c r="AB1070" s="234"/>
      <c r="AC1070" s="234"/>
      <c r="AD1070" s="234"/>
      <c r="AE1070" s="234"/>
      <c r="AF1070" s="234"/>
      <c r="AG1070" s="234"/>
      <c r="AH1070" s="234"/>
      <c r="AI1070" s="234"/>
      <c r="AJ1070" s="234"/>
      <c r="AK1070" s="234"/>
      <c r="AL1070" s="258" t="str">
        <f t="shared" si="139"/>
        <v>нет</v>
      </c>
      <c r="AM1070" s="258" t="str">
        <f t="shared" si="141"/>
        <v>нет</v>
      </c>
      <c r="AN1070" s="258">
        <f t="shared" si="138"/>
        <v>0</v>
      </c>
      <c r="AO1070" s="258" t="e">
        <f t="shared" si="140"/>
        <v>#VALUE!</v>
      </c>
    </row>
    <row r="1071" spans="1:41">
      <c r="A1071" s="261" t="e">
        <f t="shared" si="142"/>
        <v>#VALUE!</v>
      </c>
      <c r="B1071" s="241">
        <v>1068</v>
      </c>
      <c r="C1071" s="242"/>
      <c r="D1071" s="257" t="str">
        <f t="shared" si="135"/>
        <v/>
      </c>
      <c r="E1071" s="234"/>
      <c r="F1071" s="234"/>
      <c r="G1071" s="242"/>
      <c r="H1071" s="257" t="str">
        <f t="shared" si="136"/>
        <v/>
      </c>
      <c r="I1071" s="234"/>
      <c r="J1071" s="234"/>
      <c r="K1071" s="234"/>
      <c r="L1071" s="234"/>
      <c r="M1071" s="308">
        <f t="shared" si="137"/>
        <v>0</v>
      </c>
      <c r="N1071" s="234"/>
      <c r="O1071" s="234"/>
      <c r="P1071" s="234"/>
      <c r="Q1071" s="234"/>
      <c r="R1071" s="234"/>
      <c r="S1071" s="234"/>
      <c r="T1071" s="234"/>
      <c r="U1071" s="234"/>
      <c r="V1071" s="234"/>
      <c r="W1071" s="234"/>
      <c r="X1071" s="234"/>
      <c r="Y1071" s="234"/>
      <c r="Z1071" s="234"/>
      <c r="AA1071" s="234"/>
      <c r="AB1071" s="234"/>
      <c r="AC1071" s="234"/>
      <c r="AD1071" s="234"/>
      <c r="AE1071" s="234"/>
      <c r="AF1071" s="234"/>
      <c r="AG1071" s="234"/>
      <c r="AH1071" s="234"/>
      <c r="AI1071" s="234"/>
      <c r="AJ1071" s="234"/>
      <c r="AK1071" s="234"/>
      <c r="AL1071" s="258" t="str">
        <f t="shared" si="139"/>
        <v>нет</v>
      </c>
      <c r="AM1071" s="258" t="str">
        <f t="shared" si="141"/>
        <v>нет</v>
      </c>
      <c r="AN1071" s="258">
        <f t="shared" si="138"/>
        <v>0</v>
      </c>
      <c r="AO1071" s="258" t="e">
        <f t="shared" si="140"/>
        <v>#VALUE!</v>
      </c>
    </row>
    <row r="1072" spans="1:41">
      <c r="A1072" s="261" t="e">
        <f t="shared" si="142"/>
        <v>#VALUE!</v>
      </c>
      <c r="B1072" s="241">
        <v>1069</v>
      </c>
      <c r="C1072" s="242"/>
      <c r="D1072" s="257" t="str">
        <f t="shared" si="135"/>
        <v/>
      </c>
      <c r="E1072" s="234"/>
      <c r="F1072" s="234"/>
      <c r="G1072" s="242"/>
      <c r="H1072" s="257" t="str">
        <f t="shared" si="136"/>
        <v/>
      </c>
      <c r="I1072" s="234"/>
      <c r="J1072" s="234"/>
      <c r="K1072" s="234"/>
      <c r="L1072" s="234"/>
      <c r="M1072" s="308">
        <f t="shared" si="137"/>
        <v>0</v>
      </c>
      <c r="N1072" s="234"/>
      <c r="O1072" s="234"/>
      <c r="P1072" s="234"/>
      <c r="Q1072" s="234"/>
      <c r="R1072" s="234"/>
      <c r="S1072" s="234"/>
      <c r="T1072" s="234"/>
      <c r="U1072" s="234"/>
      <c r="V1072" s="234"/>
      <c r="W1072" s="234"/>
      <c r="X1072" s="234"/>
      <c r="Y1072" s="234"/>
      <c r="Z1072" s="234"/>
      <c r="AA1072" s="234"/>
      <c r="AB1072" s="234"/>
      <c r="AC1072" s="234"/>
      <c r="AD1072" s="234"/>
      <c r="AE1072" s="234"/>
      <c r="AF1072" s="234"/>
      <c r="AG1072" s="234"/>
      <c r="AH1072" s="234"/>
      <c r="AI1072" s="234"/>
      <c r="AJ1072" s="234"/>
      <c r="AK1072" s="234"/>
      <c r="AL1072" s="258" t="str">
        <f t="shared" si="139"/>
        <v>нет</v>
      </c>
      <c r="AM1072" s="258" t="str">
        <f t="shared" si="141"/>
        <v>нет</v>
      </c>
      <c r="AN1072" s="258">
        <f t="shared" si="138"/>
        <v>0</v>
      </c>
      <c r="AO1072" s="258" t="e">
        <f t="shared" si="140"/>
        <v>#VALUE!</v>
      </c>
    </row>
    <row r="1073" spans="1:41">
      <c r="A1073" s="261" t="e">
        <f t="shared" si="142"/>
        <v>#VALUE!</v>
      </c>
      <c r="B1073" s="241">
        <v>1070</v>
      </c>
      <c r="C1073" s="242"/>
      <c r="D1073" s="257" t="str">
        <f t="shared" si="135"/>
        <v/>
      </c>
      <c r="E1073" s="234"/>
      <c r="F1073" s="234"/>
      <c r="G1073" s="242"/>
      <c r="H1073" s="257" t="str">
        <f t="shared" si="136"/>
        <v/>
      </c>
      <c r="I1073" s="234"/>
      <c r="J1073" s="234"/>
      <c r="K1073" s="234"/>
      <c r="L1073" s="234"/>
      <c r="M1073" s="308">
        <f t="shared" si="137"/>
        <v>0</v>
      </c>
      <c r="N1073" s="234"/>
      <c r="O1073" s="234"/>
      <c r="P1073" s="234"/>
      <c r="Q1073" s="234"/>
      <c r="R1073" s="234"/>
      <c r="S1073" s="234"/>
      <c r="T1073" s="234"/>
      <c r="U1073" s="234"/>
      <c r="V1073" s="234"/>
      <c r="W1073" s="234"/>
      <c r="X1073" s="234"/>
      <c r="Y1073" s="234"/>
      <c r="Z1073" s="234"/>
      <c r="AA1073" s="234"/>
      <c r="AB1073" s="234"/>
      <c r="AC1073" s="234"/>
      <c r="AD1073" s="234"/>
      <c r="AE1073" s="234"/>
      <c r="AF1073" s="234"/>
      <c r="AG1073" s="234"/>
      <c r="AH1073" s="234"/>
      <c r="AI1073" s="234"/>
      <c r="AJ1073" s="234"/>
      <c r="AK1073" s="234"/>
      <c r="AL1073" s="258" t="str">
        <f t="shared" si="139"/>
        <v>нет</v>
      </c>
      <c r="AM1073" s="258" t="str">
        <f t="shared" si="141"/>
        <v>нет</v>
      </c>
      <c r="AN1073" s="258">
        <f t="shared" si="138"/>
        <v>0</v>
      </c>
      <c r="AO1073" s="258" t="e">
        <f t="shared" si="140"/>
        <v>#VALUE!</v>
      </c>
    </row>
    <row r="1074" spans="1:41">
      <c r="A1074" s="261" t="e">
        <f t="shared" si="142"/>
        <v>#VALUE!</v>
      </c>
      <c r="B1074" s="241">
        <v>1071</v>
      </c>
      <c r="C1074" s="242"/>
      <c r="D1074" s="257" t="str">
        <f t="shared" si="135"/>
        <v/>
      </c>
      <c r="E1074" s="234"/>
      <c r="F1074" s="234"/>
      <c r="G1074" s="242"/>
      <c r="H1074" s="257" t="str">
        <f t="shared" si="136"/>
        <v/>
      </c>
      <c r="I1074" s="234"/>
      <c r="J1074" s="234"/>
      <c r="K1074" s="234"/>
      <c r="L1074" s="234"/>
      <c r="M1074" s="308">
        <f t="shared" si="137"/>
        <v>0</v>
      </c>
      <c r="N1074" s="234"/>
      <c r="O1074" s="234"/>
      <c r="P1074" s="234"/>
      <c r="Q1074" s="234"/>
      <c r="R1074" s="234"/>
      <c r="S1074" s="234"/>
      <c r="T1074" s="234"/>
      <c r="U1074" s="234"/>
      <c r="V1074" s="234"/>
      <c r="W1074" s="234"/>
      <c r="X1074" s="234"/>
      <c r="Y1074" s="234"/>
      <c r="Z1074" s="234"/>
      <c r="AA1074" s="234"/>
      <c r="AB1074" s="234"/>
      <c r="AC1074" s="234"/>
      <c r="AD1074" s="234"/>
      <c r="AE1074" s="234"/>
      <c r="AF1074" s="234"/>
      <c r="AG1074" s="234"/>
      <c r="AH1074" s="234"/>
      <c r="AI1074" s="234"/>
      <c r="AJ1074" s="234"/>
      <c r="AK1074" s="234"/>
      <c r="AL1074" s="258" t="str">
        <f t="shared" si="139"/>
        <v>нет</v>
      </c>
      <c r="AM1074" s="258" t="str">
        <f t="shared" si="141"/>
        <v>нет</v>
      </c>
      <c r="AN1074" s="258">
        <f t="shared" si="138"/>
        <v>0</v>
      </c>
      <c r="AO1074" s="258" t="e">
        <f t="shared" si="140"/>
        <v>#VALUE!</v>
      </c>
    </row>
    <row r="1075" spans="1:41">
      <c r="A1075" s="261" t="e">
        <f t="shared" si="142"/>
        <v>#VALUE!</v>
      </c>
      <c r="B1075" s="241">
        <v>1072</v>
      </c>
      <c r="C1075" s="242"/>
      <c r="D1075" s="257" t="str">
        <f t="shared" si="135"/>
        <v/>
      </c>
      <c r="E1075" s="234"/>
      <c r="F1075" s="234"/>
      <c r="G1075" s="242"/>
      <c r="H1075" s="257" t="str">
        <f t="shared" si="136"/>
        <v/>
      </c>
      <c r="I1075" s="234"/>
      <c r="J1075" s="234"/>
      <c r="K1075" s="234"/>
      <c r="L1075" s="234"/>
      <c r="M1075" s="308">
        <f t="shared" si="137"/>
        <v>0</v>
      </c>
      <c r="N1075" s="234"/>
      <c r="O1075" s="234"/>
      <c r="P1075" s="234"/>
      <c r="Q1075" s="234"/>
      <c r="R1075" s="234"/>
      <c r="S1075" s="234"/>
      <c r="T1075" s="234"/>
      <c r="U1075" s="234"/>
      <c r="V1075" s="234"/>
      <c r="W1075" s="234"/>
      <c r="X1075" s="234"/>
      <c r="Y1075" s="234"/>
      <c r="Z1075" s="234"/>
      <c r="AA1075" s="234"/>
      <c r="AB1075" s="234"/>
      <c r="AC1075" s="234"/>
      <c r="AD1075" s="234"/>
      <c r="AE1075" s="234"/>
      <c r="AF1075" s="234"/>
      <c r="AG1075" s="234"/>
      <c r="AH1075" s="234"/>
      <c r="AI1075" s="234"/>
      <c r="AJ1075" s="234"/>
      <c r="AK1075" s="234"/>
      <c r="AL1075" s="258" t="str">
        <f t="shared" si="139"/>
        <v>нет</v>
      </c>
      <c r="AM1075" s="258" t="str">
        <f t="shared" si="141"/>
        <v>нет</v>
      </c>
      <c r="AN1075" s="258">
        <f t="shared" si="138"/>
        <v>0</v>
      </c>
      <c r="AO1075" s="258" t="e">
        <f t="shared" si="140"/>
        <v>#VALUE!</v>
      </c>
    </row>
    <row r="1076" spans="1:41">
      <c r="A1076" s="261" t="e">
        <f t="shared" si="142"/>
        <v>#VALUE!</v>
      </c>
      <c r="B1076" s="241">
        <v>1073</v>
      </c>
      <c r="C1076" s="242"/>
      <c r="D1076" s="257" t="str">
        <f t="shared" si="135"/>
        <v/>
      </c>
      <c r="E1076" s="234"/>
      <c r="F1076" s="234"/>
      <c r="G1076" s="242"/>
      <c r="H1076" s="257" t="str">
        <f t="shared" si="136"/>
        <v/>
      </c>
      <c r="I1076" s="234"/>
      <c r="J1076" s="234"/>
      <c r="K1076" s="234"/>
      <c r="L1076" s="234"/>
      <c r="M1076" s="308">
        <f t="shared" si="137"/>
        <v>0</v>
      </c>
      <c r="N1076" s="234"/>
      <c r="O1076" s="234"/>
      <c r="P1076" s="234"/>
      <c r="Q1076" s="234"/>
      <c r="R1076" s="234"/>
      <c r="S1076" s="234"/>
      <c r="T1076" s="234"/>
      <c r="U1076" s="234"/>
      <c r="V1076" s="234"/>
      <c r="W1076" s="234"/>
      <c r="X1076" s="234"/>
      <c r="Y1076" s="234"/>
      <c r="Z1076" s="234"/>
      <c r="AA1076" s="234"/>
      <c r="AB1076" s="234"/>
      <c r="AC1076" s="234"/>
      <c r="AD1076" s="234"/>
      <c r="AE1076" s="234"/>
      <c r="AF1076" s="234"/>
      <c r="AG1076" s="234"/>
      <c r="AH1076" s="234"/>
      <c r="AI1076" s="234"/>
      <c r="AJ1076" s="234"/>
      <c r="AK1076" s="234"/>
      <c r="AL1076" s="258" t="str">
        <f t="shared" si="139"/>
        <v>нет</v>
      </c>
      <c r="AM1076" s="258" t="str">
        <f t="shared" si="141"/>
        <v>нет</v>
      </c>
      <c r="AN1076" s="258">
        <f t="shared" si="138"/>
        <v>0</v>
      </c>
      <c r="AO1076" s="258" t="e">
        <f t="shared" si="140"/>
        <v>#VALUE!</v>
      </c>
    </row>
    <row r="1077" spans="1:41">
      <c r="A1077" s="261" t="e">
        <f t="shared" si="142"/>
        <v>#VALUE!</v>
      </c>
      <c r="B1077" s="241">
        <v>1074</v>
      </c>
      <c r="C1077" s="242"/>
      <c r="D1077" s="257" t="str">
        <f t="shared" si="135"/>
        <v/>
      </c>
      <c r="E1077" s="234"/>
      <c r="F1077" s="234"/>
      <c r="G1077" s="242"/>
      <c r="H1077" s="257" t="str">
        <f t="shared" si="136"/>
        <v/>
      </c>
      <c r="I1077" s="234"/>
      <c r="J1077" s="234"/>
      <c r="K1077" s="234"/>
      <c r="L1077" s="234"/>
      <c r="M1077" s="308">
        <f t="shared" si="137"/>
        <v>0</v>
      </c>
      <c r="N1077" s="234"/>
      <c r="O1077" s="234"/>
      <c r="P1077" s="234"/>
      <c r="Q1077" s="234"/>
      <c r="R1077" s="234"/>
      <c r="S1077" s="234"/>
      <c r="T1077" s="234"/>
      <c r="U1077" s="234"/>
      <c r="V1077" s="234"/>
      <c r="W1077" s="234"/>
      <c r="X1077" s="234"/>
      <c r="Y1077" s="234"/>
      <c r="Z1077" s="234"/>
      <c r="AA1077" s="234"/>
      <c r="AB1077" s="234"/>
      <c r="AC1077" s="234"/>
      <c r="AD1077" s="234"/>
      <c r="AE1077" s="234"/>
      <c r="AF1077" s="234"/>
      <c r="AG1077" s="234"/>
      <c r="AH1077" s="234"/>
      <c r="AI1077" s="234"/>
      <c r="AJ1077" s="234"/>
      <c r="AK1077" s="234"/>
      <c r="AL1077" s="258" t="str">
        <f t="shared" si="139"/>
        <v>нет</v>
      </c>
      <c r="AM1077" s="258" t="str">
        <f t="shared" si="141"/>
        <v>нет</v>
      </c>
      <c r="AN1077" s="258">
        <f t="shared" si="138"/>
        <v>0</v>
      </c>
      <c r="AO1077" s="258" t="e">
        <f t="shared" si="140"/>
        <v>#VALUE!</v>
      </c>
    </row>
    <row r="1078" spans="1:41">
      <c r="A1078" s="261" t="e">
        <f t="shared" si="142"/>
        <v>#VALUE!</v>
      </c>
      <c r="B1078" s="241">
        <v>1075</v>
      </c>
      <c r="C1078" s="242"/>
      <c r="D1078" s="257" t="str">
        <f t="shared" si="135"/>
        <v/>
      </c>
      <c r="E1078" s="234"/>
      <c r="F1078" s="234"/>
      <c r="G1078" s="242"/>
      <c r="H1078" s="257" t="str">
        <f t="shared" si="136"/>
        <v/>
      </c>
      <c r="I1078" s="234"/>
      <c r="J1078" s="234"/>
      <c r="K1078" s="234"/>
      <c r="L1078" s="234"/>
      <c r="M1078" s="308">
        <f t="shared" si="137"/>
        <v>0</v>
      </c>
      <c r="N1078" s="234"/>
      <c r="O1078" s="234"/>
      <c r="P1078" s="234"/>
      <c r="Q1078" s="234"/>
      <c r="R1078" s="234"/>
      <c r="S1078" s="234"/>
      <c r="T1078" s="234"/>
      <c r="U1078" s="234"/>
      <c r="V1078" s="234"/>
      <c r="W1078" s="234"/>
      <c r="X1078" s="234"/>
      <c r="Y1078" s="234"/>
      <c r="Z1078" s="234"/>
      <c r="AA1078" s="234"/>
      <c r="AB1078" s="234"/>
      <c r="AC1078" s="234"/>
      <c r="AD1078" s="234"/>
      <c r="AE1078" s="234"/>
      <c r="AF1078" s="234"/>
      <c r="AG1078" s="234"/>
      <c r="AH1078" s="234"/>
      <c r="AI1078" s="234"/>
      <c r="AJ1078" s="234"/>
      <c r="AK1078" s="234"/>
      <c r="AL1078" s="258" t="str">
        <f t="shared" si="139"/>
        <v>нет</v>
      </c>
      <c r="AM1078" s="258" t="str">
        <f t="shared" si="141"/>
        <v>нет</v>
      </c>
      <c r="AN1078" s="258">
        <f t="shared" si="138"/>
        <v>0</v>
      </c>
      <c r="AO1078" s="258" t="e">
        <f t="shared" si="140"/>
        <v>#VALUE!</v>
      </c>
    </row>
    <row r="1079" spans="1:41">
      <c r="A1079" s="261" t="e">
        <f t="shared" si="142"/>
        <v>#VALUE!</v>
      </c>
      <c r="B1079" s="241">
        <v>1076</v>
      </c>
      <c r="C1079" s="242"/>
      <c r="D1079" s="257" t="str">
        <f t="shared" si="135"/>
        <v/>
      </c>
      <c r="E1079" s="234"/>
      <c r="F1079" s="234"/>
      <c r="G1079" s="242"/>
      <c r="H1079" s="257" t="str">
        <f t="shared" si="136"/>
        <v/>
      </c>
      <c r="I1079" s="234"/>
      <c r="J1079" s="234"/>
      <c r="K1079" s="234"/>
      <c r="L1079" s="234"/>
      <c r="M1079" s="308">
        <f t="shared" si="137"/>
        <v>0</v>
      </c>
      <c r="N1079" s="234"/>
      <c r="O1079" s="234"/>
      <c r="P1079" s="234"/>
      <c r="Q1079" s="234"/>
      <c r="R1079" s="234"/>
      <c r="S1079" s="234"/>
      <c r="T1079" s="234"/>
      <c r="U1079" s="234"/>
      <c r="V1079" s="234"/>
      <c r="W1079" s="234"/>
      <c r="X1079" s="234"/>
      <c r="Y1079" s="234"/>
      <c r="Z1079" s="234"/>
      <c r="AA1079" s="234"/>
      <c r="AB1079" s="234"/>
      <c r="AC1079" s="234"/>
      <c r="AD1079" s="234"/>
      <c r="AE1079" s="234"/>
      <c r="AF1079" s="234"/>
      <c r="AG1079" s="234"/>
      <c r="AH1079" s="234"/>
      <c r="AI1079" s="234"/>
      <c r="AJ1079" s="234"/>
      <c r="AK1079" s="234"/>
      <c r="AL1079" s="258" t="str">
        <f t="shared" si="139"/>
        <v>нет</v>
      </c>
      <c r="AM1079" s="258" t="str">
        <f t="shared" si="141"/>
        <v>нет</v>
      </c>
      <c r="AN1079" s="258">
        <f t="shared" si="138"/>
        <v>0</v>
      </c>
      <c r="AO1079" s="258" t="e">
        <f t="shared" si="140"/>
        <v>#VALUE!</v>
      </c>
    </row>
    <row r="1080" spans="1:41">
      <c r="A1080" s="261" t="e">
        <f t="shared" si="142"/>
        <v>#VALUE!</v>
      </c>
      <c r="B1080" s="241">
        <v>1077</v>
      </c>
      <c r="C1080" s="242"/>
      <c r="D1080" s="257" t="str">
        <f t="shared" si="135"/>
        <v/>
      </c>
      <c r="E1080" s="234"/>
      <c r="F1080" s="234"/>
      <c r="G1080" s="242"/>
      <c r="H1080" s="257" t="str">
        <f t="shared" si="136"/>
        <v/>
      </c>
      <c r="I1080" s="234"/>
      <c r="J1080" s="234"/>
      <c r="K1080" s="234"/>
      <c r="L1080" s="234"/>
      <c r="M1080" s="308">
        <f t="shared" si="137"/>
        <v>0</v>
      </c>
      <c r="N1080" s="234"/>
      <c r="O1080" s="234"/>
      <c r="P1080" s="234"/>
      <c r="Q1080" s="234"/>
      <c r="R1080" s="234"/>
      <c r="S1080" s="234"/>
      <c r="T1080" s="234"/>
      <c r="U1080" s="234"/>
      <c r="V1080" s="234"/>
      <c r="W1080" s="234"/>
      <c r="X1080" s="234"/>
      <c r="Y1080" s="234"/>
      <c r="Z1080" s="234"/>
      <c r="AA1080" s="234"/>
      <c r="AB1080" s="234"/>
      <c r="AC1080" s="234"/>
      <c r="AD1080" s="234"/>
      <c r="AE1080" s="234"/>
      <c r="AF1080" s="234"/>
      <c r="AG1080" s="234"/>
      <c r="AH1080" s="234"/>
      <c r="AI1080" s="234"/>
      <c r="AJ1080" s="234"/>
      <c r="AK1080" s="234"/>
      <c r="AL1080" s="258" t="str">
        <f t="shared" si="139"/>
        <v>нет</v>
      </c>
      <c r="AM1080" s="258" t="str">
        <f t="shared" si="141"/>
        <v>нет</v>
      </c>
      <c r="AN1080" s="258">
        <f t="shared" si="138"/>
        <v>0</v>
      </c>
      <c r="AO1080" s="258" t="e">
        <f t="shared" si="140"/>
        <v>#VALUE!</v>
      </c>
    </row>
    <row r="1081" spans="1:41">
      <c r="A1081" s="261" t="e">
        <f t="shared" si="142"/>
        <v>#VALUE!</v>
      </c>
      <c r="B1081" s="241">
        <v>1078</v>
      </c>
      <c r="C1081" s="242"/>
      <c r="D1081" s="257" t="str">
        <f t="shared" si="135"/>
        <v/>
      </c>
      <c r="E1081" s="234"/>
      <c r="F1081" s="234"/>
      <c r="G1081" s="242"/>
      <c r="H1081" s="257" t="str">
        <f t="shared" si="136"/>
        <v/>
      </c>
      <c r="I1081" s="234"/>
      <c r="J1081" s="234"/>
      <c r="K1081" s="234"/>
      <c r="L1081" s="234"/>
      <c r="M1081" s="308">
        <f t="shared" si="137"/>
        <v>0</v>
      </c>
      <c r="N1081" s="234"/>
      <c r="O1081" s="234"/>
      <c r="P1081" s="234"/>
      <c r="Q1081" s="234"/>
      <c r="R1081" s="234"/>
      <c r="S1081" s="234"/>
      <c r="T1081" s="234"/>
      <c r="U1081" s="234"/>
      <c r="V1081" s="234"/>
      <c r="W1081" s="234"/>
      <c r="X1081" s="234"/>
      <c r="Y1081" s="234"/>
      <c r="Z1081" s="234"/>
      <c r="AA1081" s="234"/>
      <c r="AB1081" s="234"/>
      <c r="AC1081" s="234"/>
      <c r="AD1081" s="234"/>
      <c r="AE1081" s="234"/>
      <c r="AF1081" s="234"/>
      <c r="AG1081" s="234"/>
      <c r="AH1081" s="234"/>
      <c r="AI1081" s="234"/>
      <c r="AJ1081" s="234"/>
      <c r="AK1081" s="234"/>
      <c r="AL1081" s="258" t="str">
        <f t="shared" si="139"/>
        <v>нет</v>
      </c>
      <c r="AM1081" s="258" t="str">
        <f t="shared" si="141"/>
        <v>нет</v>
      </c>
      <c r="AN1081" s="258">
        <f t="shared" si="138"/>
        <v>0</v>
      </c>
      <c r="AO1081" s="258" t="e">
        <f t="shared" si="140"/>
        <v>#VALUE!</v>
      </c>
    </row>
    <row r="1082" spans="1:41">
      <c r="A1082" s="261" t="e">
        <f t="shared" si="142"/>
        <v>#VALUE!</v>
      </c>
      <c r="B1082" s="241">
        <v>1079</v>
      </c>
      <c r="C1082" s="242"/>
      <c r="D1082" s="257" t="str">
        <f t="shared" si="135"/>
        <v/>
      </c>
      <c r="E1082" s="234"/>
      <c r="F1082" s="234"/>
      <c r="G1082" s="242"/>
      <c r="H1082" s="257" t="str">
        <f t="shared" si="136"/>
        <v/>
      </c>
      <c r="I1082" s="234"/>
      <c r="J1082" s="234"/>
      <c r="K1082" s="234"/>
      <c r="L1082" s="234"/>
      <c r="M1082" s="308">
        <f t="shared" si="137"/>
        <v>0</v>
      </c>
      <c r="N1082" s="234"/>
      <c r="O1082" s="234"/>
      <c r="P1082" s="234"/>
      <c r="Q1082" s="234"/>
      <c r="R1082" s="234"/>
      <c r="S1082" s="234"/>
      <c r="T1082" s="234"/>
      <c r="U1082" s="234"/>
      <c r="V1082" s="234"/>
      <c r="W1082" s="234"/>
      <c r="X1082" s="234"/>
      <c r="Y1082" s="234"/>
      <c r="Z1082" s="234"/>
      <c r="AA1082" s="234"/>
      <c r="AB1082" s="234"/>
      <c r="AC1082" s="234"/>
      <c r="AD1082" s="234"/>
      <c r="AE1082" s="234"/>
      <c r="AF1082" s="234"/>
      <c r="AG1082" s="234"/>
      <c r="AH1082" s="234"/>
      <c r="AI1082" s="234"/>
      <c r="AJ1082" s="234"/>
      <c r="AK1082" s="234"/>
      <c r="AL1082" s="258" t="str">
        <f t="shared" si="139"/>
        <v>нет</v>
      </c>
      <c r="AM1082" s="258" t="str">
        <f t="shared" si="141"/>
        <v>нет</v>
      </c>
      <c r="AN1082" s="258">
        <f t="shared" si="138"/>
        <v>0</v>
      </c>
      <c r="AO1082" s="258" t="e">
        <f t="shared" si="140"/>
        <v>#VALUE!</v>
      </c>
    </row>
    <row r="1083" spans="1:41">
      <c r="A1083" s="261" t="e">
        <f t="shared" si="142"/>
        <v>#VALUE!</v>
      </c>
      <c r="B1083" s="241">
        <v>1080</v>
      </c>
      <c r="C1083" s="242"/>
      <c r="D1083" s="257" t="str">
        <f t="shared" si="135"/>
        <v/>
      </c>
      <c r="E1083" s="234"/>
      <c r="F1083" s="234"/>
      <c r="G1083" s="242"/>
      <c r="H1083" s="257" t="str">
        <f t="shared" si="136"/>
        <v/>
      </c>
      <c r="I1083" s="234"/>
      <c r="J1083" s="234"/>
      <c r="K1083" s="234"/>
      <c r="L1083" s="234"/>
      <c r="M1083" s="308">
        <f t="shared" si="137"/>
        <v>0</v>
      </c>
      <c r="N1083" s="234"/>
      <c r="O1083" s="234"/>
      <c r="P1083" s="234"/>
      <c r="Q1083" s="234"/>
      <c r="R1083" s="234"/>
      <c r="S1083" s="234"/>
      <c r="T1083" s="234"/>
      <c r="U1083" s="234"/>
      <c r="V1083" s="234"/>
      <c r="W1083" s="234"/>
      <c r="X1083" s="234"/>
      <c r="Y1083" s="234"/>
      <c r="Z1083" s="234"/>
      <c r="AA1083" s="234"/>
      <c r="AB1083" s="234"/>
      <c r="AC1083" s="234"/>
      <c r="AD1083" s="234"/>
      <c r="AE1083" s="234"/>
      <c r="AF1083" s="234"/>
      <c r="AG1083" s="234"/>
      <c r="AH1083" s="234"/>
      <c r="AI1083" s="234"/>
      <c r="AJ1083" s="234"/>
      <c r="AK1083" s="234"/>
      <c r="AL1083" s="258" t="str">
        <f t="shared" si="139"/>
        <v>нет</v>
      </c>
      <c r="AM1083" s="258" t="str">
        <f t="shared" si="141"/>
        <v>нет</v>
      </c>
      <c r="AN1083" s="258">
        <f t="shared" si="138"/>
        <v>0</v>
      </c>
      <c r="AO1083" s="258" t="e">
        <f t="shared" si="140"/>
        <v>#VALUE!</v>
      </c>
    </row>
    <row r="1084" spans="1:41">
      <c r="A1084" s="261" t="e">
        <f t="shared" si="142"/>
        <v>#VALUE!</v>
      </c>
      <c r="B1084" s="241">
        <v>1081</v>
      </c>
      <c r="C1084" s="242"/>
      <c r="D1084" s="257" t="str">
        <f t="shared" si="135"/>
        <v/>
      </c>
      <c r="E1084" s="234"/>
      <c r="F1084" s="234"/>
      <c r="G1084" s="242"/>
      <c r="H1084" s="257" t="str">
        <f t="shared" si="136"/>
        <v/>
      </c>
      <c r="I1084" s="234"/>
      <c r="J1084" s="234"/>
      <c r="K1084" s="234"/>
      <c r="L1084" s="234"/>
      <c r="M1084" s="308">
        <f t="shared" si="137"/>
        <v>0</v>
      </c>
      <c r="N1084" s="234"/>
      <c r="O1084" s="234"/>
      <c r="P1084" s="234"/>
      <c r="Q1084" s="234"/>
      <c r="R1084" s="234"/>
      <c r="S1084" s="234"/>
      <c r="T1084" s="234"/>
      <c r="U1084" s="234"/>
      <c r="V1084" s="234"/>
      <c r="W1084" s="234"/>
      <c r="X1084" s="234"/>
      <c r="Y1084" s="234"/>
      <c r="Z1084" s="234"/>
      <c r="AA1084" s="234"/>
      <c r="AB1084" s="234"/>
      <c r="AC1084" s="234"/>
      <c r="AD1084" s="234"/>
      <c r="AE1084" s="234"/>
      <c r="AF1084" s="234"/>
      <c r="AG1084" s="234"/>
      <c r="AH1084" s="234"/>
      <c r="AI1084" s="234"/>
      <c r="AJ1084" s="234"/>
      <c r="AK1084" s="234"/>
      <c r="AL1084" s="258" t="str">
        <f t="shared" si="139"/>
        <v>нет</v>
      </c>
      <c r="AM1084" s="258" t="str">
        <f t="shared" si="141"/>
        <v>нет</v>
      </c>
      <c r="AN1084" s="258">
        <f t="shared" si="138"/>
        <v>0</v>
      </c>
      <c r="AO1084" s="258" t="e">
        <f t="shared" si="140"/>
        <v>#VALUE!</v>
      </c>
    </row>
    <row r="1085" spans="1:41">
      <c r="A1085" s="261" t="e">
        <f t="shared" si="142"/>
        <v>#VALUE!</v>
      </c>
      <c r="B1085" s="241">
        <v>1082</v>
      </c>
      <c r="C1085" s="242"/>
      <c r="D1085" s="257" t="str">
        <f t="shared" si="135"/>
        <v/>
      </c>
      <c r="E1085" s="234"/>
      <c r="F1085" s="234"/>
      <c r="G1085" s="242"/>
      <c r="H1085" s="257" t="str">
        <f t="shared" si="136"/>
        <v/>
      </c>
      <c r="I1085" s="234"/>
      <c r="J1085" s="234"/>
      <c r="K1085" s="234"/>
      <c r="L1085" s="234"/>
      <c r="M1085" s="308">
        <f t="shared" si="137"/>
        <v>0</v>
      </c>
      <c r="N1085" s="234"/>
      <c r="O1085" s="234"/>
      <c r="P1085" s="234"/>
      <c r="Q1085" s="234"/>
      <c r="R1085" s="234"/>
      <c r="S1085" s="234"/>
      <c r="T1085" s="234"/>
      <c r="U1085" s="234"/>
      <c r="V1085" s="234"/>
      <c r="W1085" s="234"/>
      <c r="X1085" s="234"/>
      <c r="Y1085" s="234"/>
      <c r="Z1085" s="234"/>
      <c r="AA1085" s="234"/>
      <c r="AB1085" s="234"/>
      <c r="AC1085" s="234"/>
      <c r="AD1085" s="234"/>
      <c r="AE1085" s="234"/>
      <c r="AF1085" s="234"/>
      <c r="AG1085" s="234"/>
      <c r="AH1085" s="234"/>
      <c r="AI1085" s="234"/>
      <c r="AJ1085" s="234"/>
      <c r="AK1085" s="234"/>
      <c r="AL1085" s="258" t="str">
        <f t="shared" si="139"/>
        <v>нет</v>
      </c>
      <c r="AM1085" s="258" t="str">
        <f t="shared" si="141"/>
        <v>нет</v>
      </c>
      <c r="AN1085" s="258">
        <f t="shared" si="138"/>
        <v>0</v>
      </c>
      <c r="AO1085" s="258" t="e">
        <f t="shared" si="140"/>
        <v>#VALUE!</v>
      </c>
    </row>
    <row r="1086" spans="1:41">
      <c r="A1086" s="261" t="e">
        <f t="shared" si="142"/>
        <v>#VALUE!</v>
      </c>
      <c r="B1086" s="241">
        <v>1083</v>
      </c>
      <c r="C1086" s="242"/>
      <c r="D1086" s="257" t="str">
        <f t="shared" si="135"/>
        <v/>
      </c>
      <c r="E1086" s="234"/>
      <c r="F1086" s="234"/>
      <c r="G1086" s="242"/>
      <c r="H1086" s="257" t="str">
        <f t="shared" si="136"/>
        <v/>
      </c>
      <c r="I1086" s="234"/>
      <c r="J1086" s="234"/>
      <c r="K1086" s="234"/>
      <c r="L1086" s="234"/>
      <c r="M1086" s="308">
        <f t="shared" si="137"/>
        <v>0</v>
      </c>
      <c r="N1086" s="234"/>
      <c r="O1086" s="234"/>
      <c r="P1086" s="234"/>
      <c r="Q1086" s="234"/>
      <c r="R1086" s="234"/>
      <c r="S1086" s="234"/>
      <c r="T1086" s="234"/>
      <c r="U1086" s="234"/>
      <c r="V1086" s="234"/>
      <c r="W1086" s="234"/>
      <c r="X1086" s="234"/>
      <c r="Y1086" s="234"/>
      <c r="Z1086" s="234"/>
      <c r="AA1086" s="234"/>
      <c r="AB1086" s="234"/>
      <c r="AC1086" s="234"/>
      <c r="AD1086" s="234"/>
      <c r="AE1086" s="234"/>
      <c r="AF1086" s="234"/>
      <c r="AG1086" s="234"/>
      <c r="AH1086" s="234"/>
      <c r="AI1086" s="234"/>
      <c r="AJ1086" s="234"/>
      <c r="AK1086" s="234"/>
      <c r="AL1086" s="258" t="str">
        <f t="shared" si="139"/>
        <v>нет</v>
      </c>
      <c r="AM1086" s="258" t="str">
        <f t="shared" si="141"/>
        <v>нет</v>
      </c>
      <c r="AN1086" s="258">
        <f t="shared" si="138"/>
        <v>0</v>
      </c>
      <c r="AO1086" s="258" t="e">
        <f t="shared" si="140"/>
        <v>#VALUE!</v>
      </c>
    </row>
    <row r="1087" spans="1:41">
      <c r="A1087" s="261" t="e">
        <f t="shared" si="142"/>
        <v>#VALUE!</v>
      </c>
      <c r="B1087" s="241">
        <v>1084</v>
      </c>
      <c r="C1087" s="242"/>
      <c r="D1087" s="257" t="str">
        <f t="shared" ref="D1087:D1150" si="143">IFERROR(VLOOKUP(C1087,msu,2,0),"")</f>
        <v/>
      </c>
      <c r="E1087" s="234"/>
      <c r="F1087" s="234"/>
      <c r="G1087" s="242"/>
      <c r="H1087" s="257" t="str">
        <f t="shared" ref="H1087:H1150" si="144">IFERROR(VLOOKUP(G1087,oo,2,0),"")</f>
        <v/>
      </c>
      <c r="I1087" s="234"/>
      <c r="J1087" s="234"/>
      <c r="K1087" s="234"/>
      <c r="L1087" s="234"/>
      <c r="M1087" s="308">
        <f t="shared" ref="M1087:M1150" si="145">COUNTA(N1087:AK1087)</f>
        <v>0</v>
      </c>
      <c r="N1087" s="234"/>
      <c r="O1087" s="234"/>
      <c r="P1087" s="234"/>
      <c r="Q1087" s="234"/>
      <c r="R1087" s="234"/>
      <c r="S1087" s="234"/>
      <c r="T1087" s="234"/>
      <c r="U1087" s="234"/>
      <c r="V1087" s="234"/>
      <c r="W1087" s="234"/>
      <c r="X1087" s="234"/>
      <c r="Y1087" s="234"/>
      <c r="Z1087" s="234"/>
      <c r="AA1087" s="234"/>
      <c r="AB1087" s="234"/>
      <c r="AC1087" s="234"/>
      <c r="AD1087" s="234"/>
      <c r="AE1087" s="234"/>
      <c r="AF1087" s="234"/>
      <c r="AG1087" s="234"/>
      <c r="AH1087" s="234"/>
      <c r="AI1087" s="234"/>
      <c r="AJ1087" s="234"/>
      <c r="AK1087" s="234"/>
      <c r="AL1087" s="258" t="str">
        <f t="shared" si="139"/>
        <v>нет</v>
      </c>
      <c r="AM1087" s="258" t="str">
        <f t="shared" si="141"/>
        <v>нет</v>
      </c>
      <c r="AN1087" s="258">
        <f t="shared" ref="AN1087:AN1150" si="146">COUNTIF(N1087:AK1087,"призер")+COUNTIF(N1087:AK1087,"победитель")</f>
        <v>0</v>
      </c>
      <c r="AO1087" s="258" t="e">
        <f t="shared" si="140"/>
        <v>#VALUE!</v>
      </c>
    </row>
    <row r="1088" spans="1:41">
      <c r="A1088" s="261" t="e">
        <f t="shared" si="142"/>
        <v>#VALUE!</v>
      </c>
      <c r="B1088" s="241">
        <v>1085</v>
      </c>
      <c r="C1088" s="242"/>
      <c r="D1088" s="257" t="str">
        <f t="shared" si="143"/>
        <v/>
      </c>
      <c r="E1088" s="234"/>
      <c r="F1088" s="234"/>
      <c r="G1088" s="242"/>
      <c r="H1088" s="257" t="str">
        <f t="shared" si="144"/>
        <v/>
      </c>
      <c r="I1088" s="234"/>
      <c r="J1088" s="234"/>
      <c r="K1088" s="234"/>
      <c r="L1088" s="234"/>
      <c r="M1088" s="308">
        <f t="shared" si="145"/>
        <v>0</v>
      </c>
      <c r="N1088" s="234"/>
      <c r="O1088" s="234"/>
      <c r="P1088" s="234"/>
      <c r="Q1088" s="234"/>
      <c r="R1088" s="234"/>
      <c r="S1088" s="234"/>
      <c r="T1088" s="234"/>
      <c r="U1088" s="234"/>
      <c r="V1088" s="234"/>
      <c r="W1088" s="234"/>
      <c r="X1088" s="234"/>
      <c r="Y1088" s="234"/>
      <c r="Z1088" s="234"/>
      <c r="AA1088" s="234"/>
      <c r="AB1088" s="234"/>
      <c r="AC1088" s="234"/>
      <c r="AD1088" s="234"/>
      <c r="AE1088" s="234"/>
      <c r="AF1088" s="234"/>
      <c r="AG1088" s="234"/>
      <c r="AH1088" s="234"/>
      <c r="AI1088" s="234"/>
      <c r="AJ1088" s="234"/>
      <c r="AK1088" s="234"/>
      <c r="AL1088" s="258" t="str">
        <f t="shared" si="139"/>
        <v>нет</v>
      </c>
      <c r="AM1088" s="258" t="str">
        <f t="shared" si="141"/>
        <v>нет</v>
      </c>
      <c r="AN1088" s="258">
        <f t="shared" si="146"/>
        <v>0</v>
      </c>
      <c r="AO1088" s="258" t="e">
        <f t="shared" si="140"/>
        <v>#VALUE!</v>
      </c>
    </row>
    <row r="1089" spans="1:41">
      <c r="A1089" s="261" t="e">
        <f t="shared" si="142"/>
        <v>#VALUE!</v>
      </c>
      <c r="B1089" s="241">
        <v>1086</v>
      </c>
      <c r="C1089" s="242"/>
      <c r="D1089" s="257" t="str">
        <f t="shared" si="143"/>
        <v/>
      </c>
      <c r="E1089" s="234"/>
      <c r="F1089" s="234"/>
      <c r="G1089" s="242"/>
      <c r="H1089" s="257" t="str">
        <f t="shared" si="144"/>
        <v/>
      </c>
      <c r="I1089" s="234"/>
      <c r="J1089" s="234"/>
      <c r="K1089" s="234"/>
      <c r="L1089" s="234"/>
      <c r="M1089" s="308">
        <f t="shared" si="145"/>
        <v>0</v>
      </c>
      <c r="N1089" s="234"/>
      <c r="O1089" s="234"/>
      <c r="P1089" s="234"/>
      <c r="Q1089" s="234"/>
      <c r="R1089" s="234"/>
      <c r="S1089" s="234"/>
      <c r="T1089" s="234"/>
      <c r="U1089" s="234"/>
      <c r="V1089" s="234"/>
      <c r="W1089" s="234"/>
      <c r="X1089" s="234"/>
      <c r="Y1089" s="234"/>
      <c r="Z1089" s="234"/>
      <c r="AA1089" s="234"/>
      <c r="AB1089" s="234"/>
      <c r="AC1089" s="234"/>
      <c r="AD1089" s="234"/>
      <c r="AE1089" s="234"/>
      <c r="AF1089" s="234"/>
      <c r="AG1089" s="234"/>
      <c r="AH1089" s="234"/>
      <c r="AI1089" s="234"/>
      <c r="AJ1089" s="234"/>
      <c r="AK1089" s="234"/>
      <c r="AL1089" s="258" t="str">
        <f t="shared" si="139"/>
        <v>нет</v>
      </c>
      <c r="AM1089" s="258" t="str">
        <f t="shared" si="141"/>
        <v>нет</v>
      </c>
      <c r="AN1089" s="258">
        <f t="shared" si="146"/>
        <v>0</v>
      </c>
      <c r="AO1089" s="258" t="e">
        <f t="shared" si="140"/>
        <v>#VALUE!</v>
      </c>
    </row>
    <row r="1090" spans="1:41">
      <c r="A1090" s="261" t="e">
        <f t="shared" si="142"/>
        <v>#VALUE!</v>
      </c>
      <c r="B1090" s="241">
        <v>1087</v>
      </c>
      <c r="C1090" s="242"/>
      <c r="D1090" s="257" t="str">
        <f t="shared" si="143"/>
        <v/>
      </c>
      <c r="E1090" s="234"/>
      <c r="F1090" s="234"/>
      <c r="G1090" s="242"/>
      <c r="H1090" s="257" t="str">
        <f t="shared" si="144"/>
        <v/>
      </c>
      <c r="I1090" s="234"/>
      <c r="J1090" s="234"/>
      <c r="K1090" s="234"/>
      <c r="L1090" s="234"/>
      <c r="M1090" s="308">
        <f t="shared" si="145"/>
        <v>0</v>
      </c>
      <c r="N1090" s="234"/>
      <c r="O1090" s="234"/>
      <c r="P1090" s="234"/>
      <c r="Q1090" s="234"/>
      <c r="R1090" s="234"/>
      <c r="S1090" s="234"/>
      <c r="T1090" s="234"/>
      <c r="U1090" s="234"/>
      <c r="V1090" s="234"/>
      <c r="W1090" s="234"/>
      <c r="X1090" s="234"/>
      <c r="Y1090" s="234"/>
      <c r="Z1090" s="234"/>
      <c r="AA1090" s="234"/>
      <c r="AB1090" s="234"/>
      <c r="AC1090" s="234"/>
      <c r="AD1090" s="234"/>
      <c r="AE1090" s="234"/>
      <c r="AF1090" s="234"/>
      <c r="AG1090" s="234"/>
      <c r="AH1090" s="234"/>
      <c r="AI1090" s="234"/>
      <c r="AJ1090" s="234"/>
      <c r="AK1090" s="234"/>
      <c r="AL1090" s="258" t="str">
        <f t="shared" si="139"/>
        <v>нет</v>
      </c>
      <c r="AM1090" s="258" t="str">
        <f t="shared" si="141"/>
        <v>нет</v>
      </c>
      <c r="AN1090" s="258">
        <f t="shared" si="146"/>
        <v>0</v>
      </c>
      <c r="AO1090" s="258" t="e">
        <f t="shared" si="140"/>
        <v>#VALUE!</v>
      </c>
    </row>
    <row r="1091" spans="1:41">
      <c r="A1091" s="261" t="e">
        <f t="shared" si="142"/>
        <v>#VALUE!</v>
      </c>
      <c r="B1091" s="241">
        <v>1088</v>
      </c>
      <c r="C1091" s="242"/>
      <c r="D1091" s="257" t="str">
        <f t="shared" si="143"/>
        <v/>
      </c>
      <c r="E1091" s="234"/>
      <c r="F1091" s="234"/>
      <c r="G1091" s="242"/>
      <c r="H1091" s="257" t="str">
        <f t="shared" si="144"/>
        <v/>
      </c>
      <c r="I1091" s="234"/>
      <c r="J1091" s="234"/>
      <c r="K1091" s="234"/>
      <c r="L1091" s="234"/>
      <c r="M1091" s="308">
        <f t="shared" si="145"/>
        <v>0</v>
      </c>
      <c r="N1091" s="234"/>
      <c r="O1091" s="234"/>
      <c r="P1091" s="234"/>
      <c r="Q1091" s="234"/>
      <c r="R1091" s="234"/>
      <c r="S1091" s="234"/>
      <c r="T1091" s="234"/>
      <c r="U1091" s="234"/>
      <c r="V1091" s="234"/>
      <c r="W1091" s="234"/>
      <c r="X1091" s="234"/>
      <c r="Y1091" s="234"/>
      <c r="Z1091" s="234"/>
      <c r="AA1091" s="234"/>
      <c r="AB1091" s="234"/>
      <c r="AC1091" s="234"/>
      <c r="AD1091" s="234"/>
      <c r="AE1091" s="234"/>
      <c r="AF1091" s="234"/>
      <c r="AG1091" s="234"/>
      <c r="AH1091" s="234"/>
      <c r="AI1091" s="234"/>
      <c r="AJ1091" s="234"/>
      <c r="AK1091" s="234"/>
      <c r="AL1091" s="258" t="str">
        <f t="shared" si="139"/>
        <v>нет</v>
      </c>
      <c r="AM1091" s="258" t="str">
        <f t="shared" si="141"/>
        <v>нет</v>
      </c>
      <c r="AN1091" s="258">
        <f t="shared" si="146"/>
        <v>0</v>
      </c>
      <c r="AO1091" s="258" t="e">
        <f t="shared" si="140"/>
        <v>#VALUE!</v>
      </c>
    </row>
    <row r="1092" spans="1:41">
      <c r="A1092" s="261" t="e">
        <f t="shared" si="142"/>
        <v>#VALUE!</v>
      </c>
      <c r="B1092" s="241">
        <v>1089</v>
      </c>
      <c r="C1092" s="242"/>
      <c r="D1092" s="257" t="str">
        <f t="shared" si="143"/>
        <v/>
      </c>
      <c r="E1092" s="234"/>
      <c r="F1092" s="234"/>
      <c r="G1092" s="242"/>
      <c r="H1092" s="257" t="str">
        <f t="shared" si="144"/>
        <v/>
      </c>
      <c r="I1092" s="234"/>
      <c r="J1092" s="234"/>
      <c r="K1092" s="234"/>
      <c r="L1092" s="234"/>
      <c r="M1092" s="308">
        <f t="shared" si="145"/>
        <v>0</v>
      </c>
      <c r="N1092" s="234"/>
      <c r="O1092" s="234"/>
      <c r="P1092" s="234"/>
      <c r="Q1092" s="234"/>
      <c r="R1092" s="234"/>
      <c r="S1092" s="234"/>
      <c r="T1092" s="234"/>
      <c r="U1092" s="234"/>
      <c r="V1092" s="234"/>
      <c r="W1092" s="234"/>
      <c r="X1092" s="234"/>
      <c r="Y1092" s="234"/>
      <c r="Z1092" s="234"/>
      <c r="AA1092" s="234"/>
      <c r="AB1092" s="234"/>
      <c r="AC1092" s="234"/>
      <c r="AD1092" s="234"/>
      <c r="AE1092" s="234"/>
      <c r="AF1092" s="234"/>
      <c r="AG1092" s="234"/>
      <c r="AH1092" s="234"/>
      <c r="AI1092" s="234"/>
      <c r="AJ1092" s="234"/>
      <c r="AK1092" s="234"/>
      <c r="AL1092" s="258" t="str">
        <f t="shared" si="139"/>
        <v>нет</v>
      </c>
      <c r="AM1092" s="258" t="str">
        <f t="shared" si="141"/>
        <v>нет</v>
      </c>
      <c r="AN1092" s="258">
        <f t="shared" si="146"/>
        <v>0</v>
      </c>
      <c r="AO1092" s="258" t="e">
        <f t="shared" si="140"/>
        <v>#VALUE!</v>
      </c>
    </row>
    <row r="1093" spans="1:41">
      <c r="A1093" s="261" t="e">
        <f t="shared" si="142"/>
        <v>#VALUE!</v>
      </c>
      <c r="B1093" s="241">
        <v>1090</v>
      </c>
      <c r="C1093" s="242"/>
      <c r="D1093" s="257" t="str">
        <f t="shared" si="143"/>
        <v/>
      </c>
      <c r="E1093" s="234"/>
      <c r="F1093" s="234"/>
      <c r="G1093" s="242"/>
      <c r="H1093" s="257" t="str">
        <f t="shared" si="144"/>
        <v/>
      </c>
      <c r="I1093" s="234"/>
      <c r="J1093" s="234"/>
      <c r="K1093" s="234"/>
      <c r="L1093" s="234"/>
      <c r="M1093" s="308">
        <f t="shared" si="145"/>
        <v>0</v>
      </c>
      <c r="N1093" s="234"/>
      <c r="O1093" s="234"/>
      <c r="P1093" s="234"/>
      <c r="Q1093" s="234"/>
      <c r="R1093" s="234"/>
      <c r="S1093" s="234"/>
      <c r="T1093" s="234"/>
      <c r="U1093" s="234"/>
      <c r="V1093" s="234"/>
      <c r="W1093" s="234"/>
      <c r="X1093" s="234"/>
      <c r="Y1093" s="234"/>
      <c r="Z1093" s="234"/>
      <c r="AA1093" s="234"/>
      <c r="AB1093" s="234"/>
      <c r="AC1093" s="234"/>
      <c r="AD1093" s="234"/>
      <c r="AE1093" s="234"/>
      <c r="AF1093" s="234"/>
      <c r="AG1093" s="234"/>
      <c r="AH1093" s="234"/>
      <c r="AI1093" s="234"/>
      <c r="AJ1093" s="234"/>
      <c r="AK1093" s="234"/>
      <c r="AL1093" s="258" t="str">
        <f t="shared" ref="AL1093:AL1156" si="147">IF($I1093&lt;5,"нет",IF($I1093&gt;9,"нет","да"))</f>
        <v>нет</v>
      </c>
      <c r="AM1093" s="258" t="str">
        <f t="shared" si="141"/>
        <v>нет</v>
      </c>
      <c r="AN1093" s="258">
        <f t="shared" si="146"/>
        <v>0</v>
      </c>
      <c r="AO1093" s="258" t="e">
        <f t="shared" ref="AO1093:AO1156" si="148">IF(LEN(G1093)=5,LEFT(G1093,1)+100,LEFT(G1093,2)+100)</f>
        <v>#VALUE!</v>
      </c>
    </row>
    <row r="1094" spans="1:41">
      <c r="A1094" s="261" t="e">
        <f t="shared" si="142"/>
        <v>#VALUE!</v>
      </c>
      <c r="B1094" s="241">
        <v>1091</v>
      </c>
      <c r="C1094" s="242"/>
      <c r="D1094" s="257" t="str">
        <f t="shared" si="143"/>
        <v/>
      </c>
      <c r="E1094" s="234"/>
      <c r="F1094" s="234"/>
      <c r="G1094" s="242"/>
      <c r="H1094" s="257" t="str">
        <f t="shared" si="144"/>
        <v/>
      </c>
      <c r="I1094" s="234"/>
      <c r="J1094" s="234"/>
      <c r="K1094" s="234"/>
      <c r="L1094" s="234"/>
      <c r="M1094" s="308">
        <f t="shared" si="145"/>
        <v>0</v>
      </c>
      <c r="N1094" s="234"/>
      <c r="O1094" s="234"/>
      <c r="P1094" s="234"/>
      <c r="Q1094" s="234"/>
      <c r="R1094" s="234"/>
      <c r="S1094" s="234"/>
      <c r="T1094" s="234"/>
      <c r="U1094" s="234"/>
      <c r="V1094" s="234"/>
      <c r="W1094" s="234"/>
      <c r="X1094" s="234"/>
      <c r="Y1094" s="234"/>
      <c r="Z1094" s="234"/>
      <c r="AA1094" s="234"/>
      <c r="AB1094" s="234"/>
      <c r="AC1094" s="234"/>
      <c r="AD1094" s="234"/>
      <c r="AE1094" s="234"/>
      <c r="AF1094" s="234"/>
      <c r="AG1094" s="234"/>
      <c r="AH1094" s="234"/>
      <c r="AI1094" s="234"/>
      <c r="AJ1094" s="234"/>
      <c r="AK1094" s="234"/>
      <c r="AL1094" s="258" t="str">
        <f t="shared" si="147"/>
        <v>нет</v>
      </c>
      <c r="AM1094" s="258" t="str">
        <f t="shared" ref="AM1094:AM1157" si="149">IF($I1094&lt;=9,"нет","да")</f>
        <v>нет</v>
      </c>
      <c r="AN1094" s="258">
        <f t="shared" si="146"/>
        <v>0</v>
      </c>
      <c r="AO1094" s="258" t="e">
        <f t="shared" si="148"/>
        <v>#VALUE!</v>
      </c>
    </row>
    <row r="1095" spans="1:41">
      <c r="A1095" s="261" t="e">
        <f t="shared" si="142"/>
        <v>#VALUE!</v>
      </c>
      <c r="B1095" s="241">
        <v>1092</v>
      </c>
      <c r="C1095" s="242"/>
      <c r="D1095" s="257" t="str">
        <f t="shared" si="143"/>
        <v/>
      </c>
      <c r="E1095" s="234"/>
      <c r="F1095" s="234"/>
      <c r="G1095" s="242"/>
      <c r="H1095" s="257" t="str">
        <f t="shared" si="144"/>
        <v/>
      </c>
      <c r="I1095" s="234"/>
      <c r="J1095" s="234"/>
      <c r="K1095" s="234"/>
      <c r="L1095" s="234"/>
      <c r="M1095" s="308">
        <f t="shared" si="145"/>
        <v>0</v>
      </c>
      <c r="N1095" s="234"/>
      <c r="O1095" s="234"/>
      <c r="P1095" s="234"/>
      <c r="Q1095" s="234"/>
      <c r="R1095" s="234"/>
      <c r="S1095" s="234"/>
      <c r="T1095" s="234"/>
      <c r="U1095" s="234"/>
      <c r="V1095" s="234"/>
      <c r="W1095" s="234"/>
      <c r="X1095" s="234"/>
      <c r="Y1095" s="234"/>
      <c r="Z1095" s="234"/>
      <c r="AA1095" s="234"/>
      <c r="AB1095" s="234"/>
      <c r="AC1095" s="234"/>
      <c r="AD1095" s="234"/>
      <c r="AE1095" s="234"/>
      <c r="AF1095" s="234"/>
      <c r="AG1095" s="234"/>
      <c r="AH1095" s="234"/>
      <c r="AI1095" s="234"/>
      <c r="AJ1095" s="234"/>
      <c r="AK1095" s="234"/>
      <c r="AL1095" s="258" t="str">
        <f t="shared" si="147"/>
        <v>нет</v>
      </c>
      <c r="AM1095" s="258" t="str">
        <f t="shared" si="149"/>
        <v>нет</v>
      </c>
      <c r="AN1095" s="258">
        <f t="shared" si="146"/>
        <v>0</v>
      </c>
      <c r="AO1095" s="258" t="e">
        <f t="shared" si="148"/>
        <v>#VALUE!</v>
      </c>
    </row>
    <row r="1096" spans="1:41">
      <c r="A1096" s="261" t="e">
        <f t="shared" ref="A1096:A1159" si="150">IF($AO1096=$C1096, "Код_ОО+МСУ_верно", "Требуется проверка кода ОО или МСУ, кроме 101, 102,103")</f>
        <v>#VALUE!</v>
      </c>
      <c r="B1096" s="241">
        <v>1093</v>
      </c>
      <c r="C1096" s="242"/>
      <c r="D1096" s="257" t="str">
        <f t="shared" si="143"/>
        <v/>
      </c>
      <c r="E1096" s="234"/>
      <c r="F1096" s="234"/>
      <c r="G1096" s="242"/>
      <c r="H1096" s="257" t="str">
        <f t="shared" si="144"/>
        <v/>
      </c>
      <c r="I1096" s="234"/>
      <c r="J1096" s="234"/>
      <c r="K1096" s="234"/>
      <c r="L1096" s="234"/>
      <c r="M1096" s="308">
        <f t="shared" si="145"/>
        <v>0</v>
      </c>
      <c r="N1096" s="234"/>
      <c r="O1096" s="234"/>
      <c r="P1096" s="234"/>
      <c r="Q1096" s="234"/>
      <c r="R1096" s="234"/>
      <c r="S1096" s="234"/>
      <c r="T1096" s="234"/>
      <c r="U1096" s="234"/>
      <c r="V1096" s="234"/>
      <c r="W1096" s="234"/>
      <c r="X1096" s="234"/>
      <c r="Y1096" s="234"/>
      <c r="Z1096" s="234"/>
      <c r="AA1096" s="234"/>
      <c r="AB1096" s="234"/>
      <c r="AC1096" s="234"/>
      <c r="AD1096" s="234"/>
      <c r="AE1096" s="234"/>
      <c r="AF1096" s="234"/>
      <c r="AG1096" s="234"/>
      <c r="AH1096" s="234"/>
      <c r="AI1096" s="234"/>
      <c r="AJ1096" s="234"/>
      <c r="AK1096" s="234"/>
      <c r="AL1096" s="258" t="str">
        <f t="shared" si="147"/>
        <v>нет</v>
      </c>
      <c r="AM1096" s="258" t="str">
        <f t="shared" si="149"/>
        <v>нет</v>
      </c>
      <c r="AN1096" s="258">
        <f t="shared" si="146"/>
        <v>0</v>
      </c>
      <c r="AO1096" s="258" t="e">
        <f t="shared" si="148"/>
        <v>#VALUE!</v>
      </c>
    </row>
    <row r="1097" spans="1:41">
      <c r="A1097" s="261" t="e">
        <f t="shared" si="150"/>
        <v>#VALUE!</v>
      </c>
      <c r="B1097" s="241">
        <v>1094</v>
      </c>
      <c r="C1097" s="242"/>
      <c r="D1097" s="257" t="str">
        <f t="shared" si="143"/>
        <v/>
      </c>
      <c r="E1097" s="234"/>
      <c r="F1097" s="234"/>
      <c r="G1097" s="242"/>
      <c r="H1097" s="257" t="str">
        <f t="shared" si="144"/>
        <v/>
      </c>
      <c r="I1097" s="234"/>
      <c r="J1097" s="234"/>
      <c r="K1097" s="234"/>
      <c r="L1097" s="234"/>
      <c r="M1097" s="308">
        <f t="shared" si="145"/>
        <v>0</v>
      </c>
      <c r="N1097" s="234"/>
      <c r="O1097" s="234"/>
      <c r="P1097" s="234"/>
      <c r="Q1097" s="234"/>
      <c r="R1097" s="234"/>
      <c r="S1097" s="234"/>
      <c r="T1097" s="234"/>
      <c r="U1097" s="234"/>
      <c r="V1097" s="234"/>
      <c r="W1097" s="234"/>
      <c r="X1097" s="234"/>
      <c r="Y1097" s="234"/>
      <c r="Z1097" s="234"/>
      <c r="AA1097" s="234"/>
      <c r="AB1097" s="234"/>
      <c r="AC1097" s="234"/>
      <c r="AD1097" s="234"/>
      <c r="AE1097" s="234"/>
      <c r="AF1097" s="234"/>
      <c r="AG1097" s="234"/>
      <c r="AH1097" s="234"/>
      <c r="AI1097" s="234"/>
      <c r="AJ1097" s="234"/>
      <c r="AK1097" s="234"/>
      <c r="AL1097" s="258" t="str">
        <f t="shared" si="147"/>
        <v>нет</v>
      </c>
      <c r="AM1097" s="258" t="str">
        <f t="shared" si="149"/>
        <v>нет</v>
      </c>
      <c r="AN1097" s="258">
        <f t="shared" si="146"/>
        <v>0</v>
      </c>
      <c r="AO1097" s="258" t="e">
        <f t="shared" si="148"/>
        <v>#VALUE!</v>
      </c>
    </row>
    <row r="1098" spans="1:41">
      <c r="A1098" s="261" t="e">
        <f t="shared" si="150"/>
        <v>#VALUE!</v>
      </c>
      <c r="B1098" s="241">
        <v>1095</v>
      </c>
      <c r="C1098" s="242"/>
      <c r="D1098" s="257" t="str">
        <f t="shared" si="143"/>
        <v/>
      </c>
      <c r="E1098" s="234"/>
      <c r="F1098" s="234"/>
      <c r="G1098" s="242"/>
      <c r="H1098" s="257" t="str">
        <f t="shared" si="144"/>
        <v/>
      </c>
      <c r="I1098" s="234"/>
      <c r="J1098" s="234"/>
      <c r="K1098" s="234"/>
      <c r="L1098" s="234"/>
      <c r="M1098" s="308">
        <f t="shared" si="145"/>
        <v>0</v>
      </c>
      <c r="N1098" s="234"/>
      <c r="O1098" s="234"/>
      <c r="P1098" s="234"/>
      <c r="Q1098" s="234"/>
      <c r="R1098" s="234"/>
      <c r="S1098" s="234"/>
      <c r="T1098" s="234"/>
      <c r="U1098" s="234"/>
      <c r="V1098" s="234"/>
      <c r="W1098" s="234"/>
      <c r="X1098" s="234"/>
      <c r="Y1098" s="234"/>
      <c r="Z1098" s="234"/>
      <c r="AA1098" s="234"/>
      <c r="AB1098" s="234"/>
      <c r="AC1098" s="234"/>
      <c r="AD1098" s="234"/>
      <c r="AE1098" s="234"/>
      <c r="AF1098" s="234"/>
      <c r="AG1098" s="234"/>
      <c r="AH1098" s="234"/>
      <c r="AI1098" s="234"/>
      <c r="AJ1098" s="234"/>
      <c r="AK1098" s="234"/>
      <c r="AL1098" s="258" t="str">
        <f t="shared" si="147"/>
        <v>нет</v>
      </c>
      <c r="AM1098" s="258" t="str">
        <f t="shared" si="149"/>
        <v>нет</v>
      </c>
      <c r="AN1098" s="258">
        <f t="shared" si="146"/>
        <v>0</v>
      </c>
      <c r="AO1098" s="258" t="e">
        <f t="shared" si="148"/>
        <v>#VALUE!</v>
      </c>
    </row>
    <row r="1099" spans="1:41">
      <c r="A1099" s="261" t="e">
        <f t="shared" si="150"/>
        <v>#VALUE!</v>
      </c>
      <c r="B1099" s="241">
        <v>1096</v>
      </c>
      <c r="C1099" s="242"/>
      <c r="D1099" s="257" t="str">
        <f t="shared" si="143"/>
        <v/>
      </c>
      <c r="E1099" s="234"/>
      <c r="F1099" s="234"/>
      <c r="G1099" s="242"/>
      <c r="H1099" s="257" t="str">
        <f t="shared" si="144"/>
        <v/>
      </c>
      <c r="I1099" s="234"/>
      <c r="J1099" s="234"/>
      <c r="K1099" s="234"/>
      <c r="L1099" s="234"/>
      <c r="M1099" s="308">
        <f t="shared" si="145"/>
        <v>0</v>
      </c>
      <c r="N1099" s="234"/>
      <c r="O1099" s="234"/>
      <c r="P1099" s="234"/>
      <c r="Q1099" s="234"/>
      <c r="R1099" s="234"/>
      <c r="S1099" s="234"/>
      <c r="T1099" s="234"/>
      <c r="U1099" s="234"/>
      <c r="V1099" s="234"/>
      <c r="W1099" s="234"/>
      <c r="X1099" s="234"/>
      <c r="Y1099" s="234"/>
      <c r="Z1099" s="234"/>
      <c r="AA1099" s="234"/>
      <c r="AB1099" s="234"/>
      <c r="AC1099" s="234"/>
      <c r="AD1099" s="234"/>
      <c r="AE1099" s="234"/>
      <c r="AF1099" s="234"/>
      <c r="AG1099" s="234"/>
      <c r="AH1099" s="234"/>
      <c r="AI1099" s="234"/>
      <c r="AJ1099" s="234"/>
      <c r="AK1099" s="234"/>
      <c r="AL1099" s="258" t="str">
        <f t="shared" si="147"/>
        <v>нет</v>
      </c>
      <c r="AM1099" s="258" t="str">
        <f t="shared" si="149"/>
        <v>нет</v>
      </c>
      <c r="AN1099" s="258">
        <f t="shared" si="146"/>
        <v>0</v>
      </c>
      <c r="AO1099" s="258" t="e">
        <f t="shared" si="148"/>
        <v>#VALUE!</v>
      </c>
    </row>
    <row r="1100" spans="1:41">
      <c r="A1100" s="261" t="e">
        <f t="shared" si="150"/>
        <v>#VALUE!</v>
      </c>
      <c r="B1100" s="241">
        <v>1097</v>
      </c>
      <c r="C1100" s="242"/>
      <c r="D1100" s="257" t="str">
        <f t="shared" si="143"/>
        <v/>
      </c>
      <c r="E1100" s="234"/>
      <c r="F1100" s="234"/>
      <c r="G1100" s="242"/>
      <c r="H1100" s="257" t="str">
        <f t="shared" si="144"/>
        <v/>
      </c>
      <c r="I1100" s="234"/>
      <c r="J1100" s="234"/>
      <c r="K1100" s="234"/>
      <c r="L1100" s="234"/>
      <c r="M1100" s="308">
        <f t="shared" si="145"/>
        <v>0</v>
      </c>
      <c r="N1100" s="234"/>
      <c r="O1100" s="234"/>
      <c r="P1100" s="234"/>
      <c r="Q1100" s="234"/>
      <c r="R1100" s="234"/>
      <c r="S1100" s="234"/>
      <c r="T1100" s="234"/>
      <c r="U1100" s="234"/>
      <c r="V1100" s="234"/>
      <c r="W1100" s="234"/>
      <c r="X1100" s="234"/>
      <c r="Y1100" s="234"/>
      <c r="Z1100" s="234"/>
      <c r="AA1100" s="234"/>
      <c r="AB1100" s="234"/>
      <c r="AC1100" s="234"/>
      <c r="AD1100" s="234"/>
      <c r="AE1100" s="234"/>
      <c r="AF1100" s="234"/>
      <c r="AG1100" s="234"/>
      <c r="AH1100" s="234"/>
      <c r="AI1100" s="234"/>
      <c r="AJ1100" s="234"/>
      <c r="AK1100" s="234"/>
      <c r="AL1100" s="258" t="str">
        <f t="shared" si="147"/>
        <v>нет</v>
      </c>
      <c r="AM1100" s="258" t="str">
        <f t="shared" si="149"/>
        <v>нет</v>
      </c>
      <c r="AN1100" s="258">
        <f t="shared" si="146"/>
        <v>0</v>
      </c>
      <c r="AO1100" s="258" t="e">
        <f t="shared" si="148"/>
        <v>#VALUE!</v>
      </c>
    </row>
    <row r="1101" spans="1:41">
      <c r="A1101" s="261" t="e">
        <f t="shared" si="150"/>
        <v>#VALUE!</v>
      </c>
      <c r="B1101" s="241">
        <v>1098</v>
      </c>
      <c r="C1101" s="242"/>
      <c r="D1101" s="257" t="str">
        <f t="shared" si="143"/>
        <v/>
      </c>
      <c r="E1101" s="234"/>
      <c r="F1101" s="234"/>
      <c r="G1101" s="242"/>
      <c r="H1101" s="257" t="str">
        <f t="shared" si="144"/>
        <v/>
      </c>
      <c r="I1101" s="234"/>
      <c r="J1101" s="234"/>
      <c r="K1101" s="234"/>
      <c r="L1101" s="234"/>
      <c r="M1101" s="308">
        <f t="shared" si="145"/>
        <v>0</v>
      </c>
      <c r="N1101" s="234"/>
      <c r="O1101" s="234"/>
      <c r="P1101" s="234"/>
      <c r="Q1101" s="234"/>
      <c r="R1101" s="234"/>
      <c r="S1101" s="234"/>
      <c r="T1101" s="234"/>
      <c r="U1101" s="234"/>
      <c r="V1101" s="234"/>
      <c r="W1101" s="234"/>
      <c r="X1101" s="234"/>
      <c r="Y1101" s="234"/>
      <c r="Z1101" s="234"/>
      <c r="AA1101" s="234"/>
      <c r="AB1101" s="234"/>
      <c r="AC1101" s="234"/>
      <c r="AD1101" s="234"/>
      <c r="AE1101" s="234"/>
      <c r="AF1101" s="234"/>
      <c r="AG1101" s="234"/>
      <c r="AH1101" s="234"/>
      <c r="AI1101" s="234"/>
      <c r="AJ1101" s="234"/>
      <c r="AK1101" s="234"/>
      <c r="AL1101" s="258" t="str">
        <f t="shared" si="147"/>
        <v>нет</v>
      </c>
      <c r="AM1101" s="258" t="str">
        <f t="shared" si="149"/>
        <v>нет</v>
      </c>
      <c r="AN1101" s="258">
        <f t="shared" si="146"/>
        <v>0</v>
      </c>
      <c r="AO1101" s="258" t="e">
        <f t="shared" si="148"/>
        <v>#VALUE!</v>
      </c>
    </row>
    <row r="1102" spans="1:41">
      <c r="A1102" s="261" t="e">
        <f t="shared" si="150"/>
        <v>#VALUE!</v>
      </c>
      <c r="B1102" s="241">
        <v>1099</v>
      </c>
      <c r="C1102" s="242"/>
      <c r="D1102" s="257" t="str">
        <f t="shared" si="143"/>
        <v/>
      </c>
      <c r="E1102" s="234"/>
      <c r="F1102" s="234"/>
      <c r="G1102" s="242"/>
      <c r="H1102" s="257" t="str">
        <f t="shared" si="144"/>
        <v/>
      </c>
      <c r="I1102" s="234"/>
      <c r="J1102" s="234"/>
      <c r="K1102" s="234"/>
      <c r="L1102" s="234"/>
      <c r="M1102" s="308">
        <f t="shared" si="145"/>
        <v>0</v>
      </c>
      <c r="N1102" s="234"/>
      <c r="O1102" s="234"/>
      <c r="P1102" s="234"/>
      <c r="Q1102" s="234"/>
      <c r="R1102" s="234"/>
      <c r="S1102" s="234"/>
      <c r="T1102" s="234"/>
      <c r="U1102" s="234"/>
      <c r="V1102" s="234"/>
      <c r="W1102" s="234"/>
      <c r="X1102" s="234"/>
      <c r="Y1102" s="234"/>
      <c r="Z1102" s="234"/>
      <c r="AA1102" s="234"/>
      <c r="AB1102" s="234"/>
      <c r="AC1102" s="234"/>
      <c r="AD1102" s="234"/>
      <c r="AE1102" s="234"/>
      <c r="AF1102" s="234"/>
      <c r="AG1102" s="234"/>
      <c r="AH1102" s="234"/>
      <c r="AI1102" s="234"/>
      <c r="AJ1102" s="234"/>
      <c r="AK1102" s="234"/>
      <c r="AL1102" s="258" t="str">
        <f t="shared" si="147"/>
        <v>нет</v>
      </c>
      <c r="AM1102" s="258" t="str">
        <f t="shared" si="149"/>
        <v>нет</v>
      </c>
      <c r="AN1102" s="258">
        <f t="shared" si="146"/>
        <v>0</v>
      </c>
      <c r="AO1102" s="258" t="e">
        <f t="shared" si="148"/>
        <v>#VALUE!</v>
      </c>
    </row>
    <row r="1103" spans="1:41">
      <c r="A1103" s="261" t="e">
        <f t="shared" si="150"/>
        <v>#VALUE!</v>
      </c>
      <c r="B1103" s="241">
        <v>1100</v>
      </c>
      <c r="C1103" s="242"/>
      <c r="D1103" s="257" t="str">
        <f t="shared" si="143"/>
        <v/>
      </c>
      <c r="E1103" s="234"/>
      <c r="F1103" s="234"/>
      <c r="G1103" s="242"/>
      <c r="H1103" s="257" t="str">
        <f t="shared" si="144"/>
        <v/>
      </c>
      <c r="I1103" s="234"/>
      <c r="J1103" s="234"/>
      <c r="K1103" s="234"/>
      <c r="L1103" s="234"/>
      <c r="M1103" s="308">
        <f t="shared" si="145"/>
        <v>0</v>
      </c>
      <c r="N1103" s="234"/>
      <c r="O1103" s="234"/>
      <c r="P1103" s="234"/>
      <c r="Q1103" s="234"/>
      <c r="R1103" s="234"/>
      <c r="S1103" s="234"/>
      <c r="T1103" s="234"/>
      <c r="U1103" s="234"/>
      <c r="V1103" s="234"/>
      <c r="W1103" s="234"/>
      <c r="X1103" s="234"/>
      <c r="Y1103" s="234"/>
      <c r="Z1103" s="234"/>
      <c r="AA1103" s="234"/>
      <c r="AB1103" s="234"/>
      <c r="AC1103" s="234"/>
      <c r="AD1103" s="234"/>
      <c r="AE1103" s="234"/>
      <c r="AF1103" s="234"/>
      <c r="AG1103" s="234"/>
      <c r="AH1103" s="234"/>
      <c r="AI1103" s="234"/>
      <c r="AJ1103" s="234"/>
      <c r="AK1103" s="234"/>
      <c r="AL1103" s="258" t="str">
        <f t="shared" si="147"/>
        <v>нет</v>
      </c>
      <c r="AM1103" s="258" t="str">
        <f t="shared" si="149"/>
        <v>нет</v>
      </c>
      <c r="AN1103" s="258">
        <f t="shared" si="146"/>
        <v>0</v>
      </c>
      <c r="AO1103" s="258" t="e">
        <f t="shared" si="148"/>
        <v>#VALUE!</v>
      </c>
    </row>
    <row r="1104" spans="1:41">
      <c r="A1104" s="261" t="e">
        <f t="shared" si="150"/>
        <v>#VALUE!</v>
      </c>
      <c r="B1104" s="241">
        <v>1101</v>
      </c>
      <c r="C1104" s="242"/>
      <c r="D1104" s="257" t="str">
        <f t="shared" si="143"/>
        <v/>
      </c>
      <c r="E1104" s="234"/>
      <c r="F1104" s="234"/>
      <c r="G1104" s="242"/>
      <c r="H1104" s="257" t="str">
        <f t="shared" si="144"/>
        <v/>
      </c>
      <c r="I1104" s="234"/>
      <c r="J1104" s="234"/>
      <c r="K1104" s="234"/>
      <c r="L1104" s="234"/>
      <c r="M1104" s="308">
        <f t="shared" si="145"/>
        <v>0</v>
      </c>
      <c r="N1104" s="234"/>
      <c r="O1104" s="234"/>
      <c r="P1104" s="234"/>
      <c r="Q1104" s="234"/>
      <c r="R1104" s="234"/>
      <c r="S1104" s="234"/>
      <c r="T1104" s="234"/>
      <c r="U1104" s="234"/>
      <c r="V1104" s="234"/>
      <c r="W1104" s="234"/>
      <c r="X1104" s="234"/>
      <c r="Y1104" s="234"/>
      <c r="Z1104" s="234"/>
      <c r="AA1104" s="234"/>
      <c r="AB1104" s="234"/>
      <c r="AC1104" s="234"/>
      <c r="AD1104" s="234"/>
      <c r="AE1104" s="234"/>
      <c r="AF1104" s="234"/>
      <c r="AG1104" s="234"/>
      <c r="AH1104" s="234"/>
      <c r="AI1104" s="234"/>
      <c r="AJ1104" s="234"/>
      <c r="AK1104" s="234"/>
      <c r="AL1104" s="258" t="str">
        <f t="shared" si="147"/>
        <v>нет</v>
      </c>
      <c r="AM1104" s="258" t="str">
        <f t="shared" si="149"/>
        <v>нет</v>
      </c>
      <c r="AN1104" s="258">
        <f t="shared" si="146"/>
        <v>0</v>
      </c>
      <c r="AO1104" s="258" t="e">
        <f t="shared" si="148"/>
        <v>#VALUE!</v>
      </c>
    </row>
    <row r="1105" spans="1:41">
      <c r="A1105" s="261" t="e">
        <f t="shared" si="150"/>
        <v>#VALUE!</v>
      </c>
      <c r="B1105" s="241">
        <v>1102</v>
      </c>
      <c r="C1105" s="242"/>
      <c r="D1105" s="257" t="str">
        <f t="shared" si="143"/>
        <v/>
      </c>
      <c r="E1105" s="234"/>
      <c r="F1105" s="234"/>
      <c r="G1105" s="242"/>
      <c r="H1105" s="257" t="str">
        <f t="shared" si="144"/>
        <v/>
      </c>
      <c r="I1105" s="234"/>
      <c r="J1105" s="234"/>
      <c r="K1105" s="234"/>
      <c r="L1105" s="234"/>
      <c r="M1105" s="308">
        <f t="shared" si="145"/>
        <v>0</v>
      </c>
      <c r="N1105" s="234"/>
      <c r="O1105" s="234"/>
      <c r="P1105" s="234"/>
      <c r="Q1105" s="234"/>
      <c r="R1105" s="234"/>
      <c r="S1105" s="234"/>
      <c r="T1105" s="234"/>
      <c r="U1105" s="234"/>
      <c r="V1105" s="234"/>
      <c r="W1105" s="234"/>
      <c r="X1105" s="234"/>
      <c r="Y1105" s="234"/>
      <c r="Z1105" s="234"/>
      <c r="AA1105" s="234"/>
      <c r="AB1105" s="234"/>
      <c r="AC1105" s="234"/>
      <c r="AD1105" s="234"/>
      <c r="AE1105" s="234"/>
      <c r="AF1105" s="234"/>
      <c r="AG1105" s="234"/>
      <c r="AH1105" s="234"/>
      <c r="AI1105" s="234"/>
      <c r="AJ1105" s="234"/>
      <c r="AK1105" s="234"/>
      <c r="AL1105" s="258" t="str">
        <f t="shared" si="147"/>
        <v>нет</v>
      </c>
      <c r="AM1105" s="258" t="str">
        <f t="shared" si="149"/>
        <v>нет</v>
      </c>
      <c r="AN1105" s="258">
        <f t="shared" si="146"/>
        <v>0</v>
      </c>
      <c r="AO1105" s="258" t="e">
        <f t="shared" si="148"/>
        <v>#VALUE!</v>
      </c>
    </row>
    <row r="1106" spans="1:41">
      <c r="A1106" s="261" t="e">
        <f t="shared" si="150"/>
        <v>#VALUE!</v>
      </c>
      <c r="B1106" s="241">
        <v>1103</v>
      </c>
      <c r="C1106" s="242"/>
      <c r="D1106" s="257" t="str">
        <f t="shared" si="143"/>
        <v/>
      </c>
      <c r="E1106" s="234"/>
      <c r="F1106" s="234"/>
      <c r="G1106" s="242"/>
      <c r="H1106" s="257" t="str">
        <f t="shared" si="144"/>
        <v/>
      </c>
      <c r="I1106" s="234"/>
      <c r="J1106" s="234"/>
      <c r="K1106" s="234"/>
      <c r="L1106" s="234"/>
      <c r="M1106" s="308">
        <f t="shared" si="145"/>
        <v>0</v>
      </c>
      <c r="N1106" s="234"/>
      <c r="O1106" s="234"/>
      <c r="P1106" s="234"/>
      <c r="Q1106" s="234"/>
      <c r="R1106" s="234"/>
      <c r="S1106" s="234"/>
      <c r="T1106" s="234"/>
      <c r="U1106" s="234"/>
      <c r="V1106" s="234"/>
      <c r="W1106" s="234"/>
      <c r="X1106" s="234"/>
      <c r="Y1106" s="234"/>
      <c r="Z1106" s="234"/>
      <c r="AA1106" s="234"/>
      <c r="AB1106" s="234"/>
      <c r="AC1106" s="234"/>
      <c r="AD1106" s="234"/>
      <c r="AE1106" s="234"/>
      <c r="AF1106" s="234"/>
      <c r="AG1106" s="234"/>
      <c r="AH1106" s="234"/>
      <c r="AI1106" s="234"/>
      <c r="AJ1106" s="234"/>
      <c r="AK1106" s="234"/>
      <c r="AL1106" s="258" t="str">
        <f t="shared" si="147"/>
        <v>нет</v>
      </c>
      <c r="AM1106" s="258" t="str">
        <f t="shared" si="149"/>
        <v>нет</v>
      </c>
      <c r="AN1106" s="258">
        <f t="shared" si="146"/>
        <v>0</v>
      </c>
      <c r="AO1106" s="258" t="e">
        <f t="shared" si="148"/>
        <v>#VALUE!</v>
      </c>
    </row>
    <row r="1107" spans="1:41">
      <c r="A1107" s="261" t="e">
        <f t="shared" si="150"/>
        <v>#VALUE!</v>
      </c>
      <c r="B1107" s="241">
        <v>1104</v>
      </c>
      <c r="C1107" s="242"/>
      <c r="D1107" s="257" t="str">
        <f t="shared" si="143"/>
        <v/>
      </c>
      <c r="E1107" s="234"/>
      <c r="F1107" s="234"/>
      <c r="G1107" s="242"/>
      <c r="H1107" s="257" t="str">
        <f t="shared" si="144"/>
        <v/>
      </c>
      <c r="I1107" s="234"/>
      <c r="J1107" s="234"/>
      <c r="K1107" s="234"/>
      <c r="L1107" s="234"/>
      <c r="M1107" s="308">
        <f t="shared" si="145"/>
        <v>0</v>
      </c>
      <c r="N1107" s="234"/>
      <c r="O1107" s="234"/>
      <c r="P1107" s="234"/>
      <c r="Q1107" s="234"/>
      <c r="R1107" s="234"/>
      <c r="S1107" s="234"/>
      <c r="T1107" s="234"/>
      <c r="U1107" s="234"/>
      <c r="V1107" s="234"/>
      <c r="W1107" s="234"/>
      <c r="X1107" s="234"/>
      <c r="Y1107" s="234"/>
      <c r="Z1107" s="234"/>
      <c r="AA1107" s="234"/>
      <c r="AB1107" s="234"/>
      <c r="AC1107" s="234"/>
      <c r="AD1107" s="234"/>
      <c r="AE1107" s="234"/>
      <c r="AF1107" s="234"/>
      <c r="AG1107" s="234"/>
      <c r="AH1107" s="234"/>
      <c r="AI1107" s="234"/>
      <c r="AJ1107" s="234"/>
      <c r="AK1107" s="234"/>
      <c r="AL1107" s="258" t="str">
        <f t="shared" si="147"/>
        <v>нет</v>
      </c>
      <c r="AM1107" s="258" t="str">
        <f t="shared" si="149"/>
        <v>нет</v>
      </c>
      <c r="AN1107" s="258">
        <f t="shared" si="146"/>
        <v>0</v>
      </c>
      <c r="AO1107" s="258" t="e">
        <f t="shared" si="148"/>
        <v>#VALUE!</v>
      </c>
    </row>
    <row r="1108" spans="1:41">
      <c r="A1108" s="261" t="e">
        <f t="shared" si="150"/>
        <v>#VALUE!</v>
      </c>
      <c r="B1108" s="241">
        <v>1105</v>
      </c>
      <c r="C1108" s="242"/>
      <c r="D1108" s="257" t="str">
        <f t="shared" si="143"/>
        <v/>
      </c>
      <c r="E1108" s="234"/>
      <c r="F1108" s="234"/>
      <c r="G1108" s="242"/>
      <c r="H1108" s="257" t="str">
        <f t="shared" si="144"/>
        <v/>
      </c>
      <c r="I1108" s="234"/>
      <c r="J1108" s="234"/>
      <c r="K1108" s="234"/>
      <c r="L1108" s="234"/>
      <c r="M1108" s="308">
        <f t="shared" si="145"/>
        <v>0</v>
      </c>
      <c r="N1108" s="234"/>
      <c r="O1108" s="234"/>
      <c r="P1108" s="234"/>
      <c r="Q1108" s="234"/>
      <c r="R1108" s="234"/>
      <c r="S1108" s="234"/>
      <c r="T1108" s="234"/>
      <c r="U1108" s="234"/>
      <c r="V1108" s="234"/>
      <c r="W1108" s="234"/>
      <c r="X1108" s="234"/>
      <c r="Y1108" s="234"/>
      <c r="Z1108" s="234"/>
      <c r="AA1108" s="234"/>
      <c r="AB1108" s="234"/>
      <c r="AC1108" s="234"/>
      <c r="AD1108" s="234"/>
      <c r="AE1108" s="234"/>
      <c r="AF1108" s="234"/>
      <c r="AG1108" s="234"/>
      <c r="AH1108" s="234"/>
      <c r="AI1108" s="234"/>
      <c r="AJ1108" s="234"/>
      <c r="AK1108" s="234"/>
      <c r="AL1108" s="258" t="str">
        <f t="shared" si="147"/>
        <v>нет</v>
      </c>
      <c r="AM1108" s="258" t="str">
        <f t="shared" si="149"/>
        <v>нет</v>
      </c>
      <c r="AN1108" s="258">
        <f t="shared" si="146"/>
        <v>0</v>
      </c>
      <c r="AO1108" s="258" t="e">
        <f t="shared" si="148"/>
        <v>#VALUE!</v>
      </c>
    </row>
    <row r="1109" spans="1:41">
      <c r="A1109" s="261" t="e">
        <f t="shared" si="150"/>
        <v>#VALUE!</v>
      </c>
      <c r="B1109" s="241">
        <v>1106</v>
      </c>
      <c r="C1109" s="242"/>
      <c r="D1109" s="257" t="str">
        <f t="shared" si="143"/>
        <v/>
      </c>
      <c r="E1109" s="234"/>
      <c r="F1109" s="234"/>
      <c r="G1109" s="242"/>
      <c r="H1109" s="257" t="str">
        <f t="shared" si="144"/>
        <v/>
      </c>
      <c r="I1109" s="234"/>
      <c r="J1109" s="234"/>
      <c r="K1109" s="234"/>
      <c r="L1109" s="234"/>
      <c r="M1109" s="308">
        <f t="shared" si="145"/>
        <v>0</v>
      </c>
      <c r="N1109" s="234"/>
      <c r="O1109" s="234"/>
      <c r="P1109" s="234"/>
      <c r="Q1109" s="234"/>
      <c r="R1109" s="234"/>
      <c r="S1109" s="234"/>
      <c r="T1109" s="234"/>
      <c r="U1109" s="234"/>
      <c r="V1109" s="234"/>
      <c r="W1109" s="234"/>
      <c r="X1109" s="234"/>
      <c r="Y1109" s="234"/>
      <c r="Z1109" s="234"/>
      <c r="AA1109" s="234"/>
      <c r="AB1109" s="234"/>
      <c r="AC1109" s="234"/>
      <c r="AD1109" s="234"/>
      <c r="AE1109" s="234"/>
      <c r="AF1109" s="234"/>
      <c r="AG1109" s="234"/>
      <c r="AH1109" s="234"/>
      <c r="AI1109" s="234"/>
      <c r="AJ1109" s="234"/>
      <c r="AK1109" s="234"/>
      <c r="AL1109" s="258" t="str">
        <f t="shared" si="147"/>
        <v>нет</v>
      </c>
      <c r="AM1109" s="258" t="str">
        <f t="shared" si="149"/>
        <v>нет</v>
      </c>
      <c r="AN1109" s="258">
        <f t="shared" si="146"/>
        <v>0</v>
      </c>
      <c r="AO1109" s="258" t="e">
        <f t="shared" si="148"/>
        <v>#VALUE!</v>
      </c>
    </row>
    <row r="1110" spans="1:41">
      <c r="A1110" s="261" t="e">
        <f t="shared" si="150"/>
        <v>#VALUE!</v>
      </c>
      <c r="B1110" s="241">
        <v>1107</v>
      </c>
      <c r="C1110" s="242"/>
      <c r="D1110" s="257" t="str">
        <f t="shared" si="143"/>
        <v/>
      </c>
      <c r="E1110" s="234"/>
      <c r="F1110" s="234"/>
      <c r="G1110" s="242"/>
      <c r="H1110" s="257" t="str">
        <f t="shared" si="144"/>
        <v/>
      </c>
      <c r="I1110" s="234"/>
      <c r="J1110" s="234"/>
      <c r="K1110" s="234"/>
      <c r="L1110" s="234"/>
      <c r="M1110" s="308">
        <f t="shared" si="145"/>
        <v>0</v>
      </c>
      <c r="N1110" s="234"/>
      <c r="O1110" s="234"/>
      <c r="P1110" s="234"/>
      <c r="Q1110" s="234"/>
      <c r="R1110" s="234"/>
      <c r="S1110" s="234"/>
      <c r="T1110" s="234"/>
      <c r="U1110" s="234"/>
      <c r="V1110" s="234"/>
      <c r="W1110" s="234"/>
      <c r="X1110" s="234"/>
      <c r="Y1110" s="234"/>
      <c r="Z1110" s="234"/>
      <c r="AA1110" s="234"/>
      <c r="AB1110" s="234"/>
      <c r="AC1110" s="234"/>
      <c r="AD1110" s="234"/>
      <c r="AE1110" s="234"/>
      <c r="AF1110" s="234"/>
      <c r="AG1110" s="234"/>
      <c r="AH1110" s="234"/>
      <c r="AI1110" s="234"/>
      <c r="AJ1110" s="234"/>
      <c r="AK1110" s="234"/>
      <c r="AL1110" s="258" t="str">
        <f t="shared" si="147"/>
        <v>нет</v>
      </c>
      <c r="AM1110" s="258" t="str">
        <f t="shared" si="149"/>
        <v>нет</v>
      </c>
      <c r="AN1110" s="258">
        <f t="shared" si="146"/>
        <v>0</v>
      </c>
      <c r="AO1110" s="258" t="e">
        <f t="shared" si="148"/>
        <v>#VALUE!</v>
      </c>
    </row>
    <row r="1111" spans="1:41">
      <c r="A1111" s="261" t="e">
        <f t="shared" si="150"/>
        <v>#VALUE!</v>
      </c>
      <c r="B1111" s="241">
        <v>1108</v>
      </c>
      <c r="C1111" s="242"/>
      <c r="D1111" s="257" t="str">
        <f t="shared" si="143"/>
        <v/>
      </c>
      <c r="E1111" s="234"/>
      <c r="F1111" s="234"/>
      <c r="G1111" s="242"/>
      <c r="H1111" s="257" t="str">
        <f t="shared" si="144"/>
        <v/>
      </c>
      <c r="I1111" s="234"/>
      <c r="J1111" s="234"/>
      <c r="K1111" s="234"/>
      <c r="L1111" s="234"/>
      <c r="M1111" s="308">
        <f t="shared" si="145"/>
        <v>0</v>
      </c>
      <c r="N1111" s="234"/>
      <c r="O1111" s="234"/>
      <c r="P1111" s="234"/>
      <c r="Q1111" s="234"/>
      <c r="R1111" s="234"/>
      <c r="S1111" s="234"/>
      <c r="T1111" s="234"/>
      <c r="U1111" s="234"/>
      <c r="V1111" s="234"/>
      <c r="W1111" s="234"/>
      <c r="X1111" s="234"/>
      <c r="Y1111" s="234"/>
      <c r="Z1111" s="234"/>
      <c r="AA1111" s="234"/>
      <c r="AB1111" s="234"/>
      <c r="AC1111" s="234"/>
      <c r="AD1111" s="234"/>
      <c r="AE1111" s="234"/>
      <c r="AF1111" s="234"/>
      <c r="AG1111" s="234"/>
      <c r="AH1111" s="234"/>
      <c r="AI1111" s="234"/>
      <c r="AJ1111" s="234"/>
      <c r="AK1111" s="234"/>
      <c r="AL1111" s="258" t="str">
        <f t="shared" si="147"/>
        <v>нет</v>
      </c>
      <c r="AM1111" s="258" t="str">
        <f t="shared" si="149"/>
        <v>нет</v>
      </c>
      <c r="AN1111" s="258">
        <f t="shared" si="146"/>
        <v>0</v>
      </c>
      <c r="AO1111" s="258" t="e">
        <f t="shared" si="148"/>
        <v>#VALUE!</v>
      </c>
    </row>
    <row r="1112" spans="1:41">
      <c r="A1112" s="261" t="e">
        <f t="shared" si="150"/>
        <v>#VALUE!</v>
      </c>
      <c r="B1112" s="241">
        <v>1109</v>
      </c>
      <c r="C1112" s="242"/>
      <c r="D1112" s="257" t="str">
        <f t="shared" si="143"/>
        <v/>
      </c>
      <c r="E1112" s="234"/>
      <c r="F1112" s="234"/>
      <c r="G1112" s="242"/>
      <c r="H1112" s="257" t="str">
        <f t="shared" si="144"/>
        <v/>
      </c>
      <c r="I1112" s="234"/>
      <c r="J1112" s="234"/>
      <c r="K1112" s="234"/>
      <c r="L1112" s="234"/>
      <c r="M1112" s="308">
        <f t="shared" si="145"/>
        <v>0</v>
      </c>
      <c r="N1112" s="234"/>
      <c r="O1112" s="234"/>
      <c r="P1112" s="234"/>
      <c r="Q1112" s="234"/>
      <c r="R1112" s="234"/>
      <c r="S1112" s="234"/>
      <c r="T1112" s="234"/>
      <c r="U1112" s="234"/>
      <c r="V1112" s="234"/>
      <c r="W1112" s="234"/>
      <c r="X1112" s="234"/>
      <c r="Y1112" s="234"/>
      <c r="Z1112" s="234"/>
      <c r="AA1112" s="234"/>
      <c r="AB1112" s="234"/>
      <c r="AC1112" s="234"/>
      <c r="AD1112" s="234"/>
      <c r="AE1112" s="234"/>
      <c r="AF1112" s="234"/>
      <c r="AG1112" s="234"/>
      <c r="AH1112" s="234"/>
      <c r="AI1112" s="234"/>
      <c r="AJ1112" s="234"/>
      <c r="AK1112" s="234"/>
      <c r="AL1112" s="258" t="str">
        <f t="shared" si="147"/>
        <v>нет</v>
      </c>
      <c r="AM1112" s="258" t="str">
        <f t="shared" si="149"/>
        <v>нет</v>
      </c>
      <c r="AN1112" s="258">
        <f t="shared" si="146"/>
        <v>0</v>
      </c>
      <c r="AO1112" s="258" t="e">
        <f t="shared" si="148"/>
        <v>#VALUE!</v>
      </c>
    </row>
    <row r="1113" spans="1:41">
      <c r="A1113" s="261" t="e">
        <f t="shared" si="150"/>
        <v>#VALUE!</v>
      </c>
      <c r="B1113" s="241">
        <v>1110</v>
      </c>
      <c r="C1113" s="242"/>
      <c r="D1113" s="257" t="str">
        <f t="shared" si="143"/>
        <v/>
      </c>
      <c r="E1113" s="234"/>
      <c r="F1113" s="234"/>
      <c r="G1113" s="242"/>
      <c r="H1113" s="257" t="str">
        <f t="shared" si="144"/>
        <v/>
      </c>
      <c r="I1113" s="234"/>
      <c r="J1113" s="234"/>
      <c r="K1113" s="234"/>
      <c r="L1113" s="234"/>
      <c r="M1113" s="308">
        <f t="shared" si="145"/>
        <v>0</v>
      </c>
      <c r="N1113" s="234"/>
      <c r="O1113" s="234"/>
      <c r="P1113" s="234"/>
      <c r="Q1113" s="234"/>
      <c r="R1113" s="234"/>
      <c r="S1113" s="234"/>
      <c r="T1113" s="234"/>
      <c r="U1113" s="234"/>
      <c r="V1113" s="234"/>
      <c r="W1113" s="234"/>
      <c r="X1113" s="234"/>
      <c r="Y1113" s="234"/>
      <c r="Z1113" s="234"/>
      <c r="AA1113" s="234"/>
      <c r="AB1113" s="234"/>
      <c r="AC1113" s="234"/>
      <c r="AD1113" s="234"/>
      <c r="AE1113" s="234"/>
      <c r="AF1113" s="234"/>
      <c r="AG1113" s="234"/>
      <c r="AH1113" s="234"/>
      <c r="AI1113" s="234"/>
      <c r="AJ1113" s="234"/>
      <c r="AK1113" s="234"/>
      <c r="AL1113" s="258" t="str">
        <f t="shared" si="147"/>
        <v>нет</v>
      </c>
      <c r="AM1113" s="258" t="str">
        <f t="shared" si="149"/>
        <v>нет</v>
      </c>
      <c r="AN1113" s="258">
        <f t="shared" si="146"/>
        <v>0</v>
      </c>
      <c r="AO1113" s="258" t="e">
        <f t="shared" si="148"/>
        <v>#VALUE!</v>
      </c>
    </row>
    <row r="1114" spans="1:41">
      <c r="A1114" s="261" t="e">
        <f t="shared" si="150"/>
        <v>#VALUE!</v>
      </c>
      <c r="B1114" s="241">
        <v>1111</v>
      </c>
      <c r="C1114" s="242"/>
      <c r="D1114" s="257" t="str">
        <f t="shared" si="143"/>
        <v/>
      </c>
      <c r="E1114" s="234"/>
      <c r="F1114" s="234"/>
      <c r="G1114" s="242"/>
      <c r="H1114" s="257" t="str">
        <f t="shared" si="144"/>
        <v/>
      </c>
      <c r="I1114" s="234"/>
      <c r="J1114" s="234"/>
      <c r="K1114" s="234"/>
      <c r="L1114" s="234"/>
      <c r="M1114" s="308">
        <f t="shared" si="145"/>
        <v>0</v>
      </c>
      <c r="N1114" s="234"/>
      <c r="O1114" s="234"/>
      <c r="P1114" s="234"/>
      <c r="Q1114" s="234"/>
      <c r="R1114" s="234"/>
      <c r="S1114" s="234"/>
      <c r="T1114" s="234"/>
      <c r="U1114" s="234"/>
      <c r="V1114" s="234"/>
      <c r="W1114" s="234"/>
      <c r="X1114" s="234"/>
      <c r="Y1114" s="234"/>
      <c r="Z1114" s="234"/>
      <c r="AA1114" s="234"/>
      <c r="AB1114" s="234"/>
      <c r="AC1114" s="234"/>
      <c r="AD1114" s="234"/>
      <c r="AE1114" s="234"/>
      <c r="AF1114" s="234"/>
      <c r="AG1114" s="234"/>
      <c r="AH1114" s="234"/>
      <c r="AI1114" s="234"/>
      <c r="AJ1114" s="234"/>
      <c r="AK1114" s="234"/>
      <c r="AL1114" s="258" t="str">
        <f t="shared" si="147"/>
        <v>нет</v>
      </c>
      <c r="AM1114" s="258" t="str">
        <f t="shared" si="149"/>
        <v>нет</v>
      </c>
      <c r="AN1114" s="258">
        <f t="shared" si="146"/>
        <v>0</v>
      </c>
      <c r="AO1114" s="258" t="e">
        <f t="shared" si="148"/>
        <v>#VALUE!</v>
      </c>
    </row>
    <row r="1115" spans="1:41">
      <c r="A1115" s="261" t="e">
        <f t="shared" si="150"/>
        <v>#VALUE!</v>
      </c>
      <c r="B1115" s="241">
        <v>1112</v>
      </c>
      <c r="C1115" s="242"/>
      <c r="D1115" s="257" t="str">
        <f t="shared" si="143"/>
        <v/>
      </c>
      <c r="E1115" s="234"/>
      <c r="F1115" s="234"/>
      <c r="G1115" s="242"/>
      <c r="H1115" s="257" t="str">
        <f t="shared" si="144"/>
        <v/>
      </c>
      <c r="I1115" s="234"/>
      <c r="J1115" s="234"/>
      <c r="K1115" s="234"/>
      <c r="L1115" s="234"/>
      <c r="M1115" s="308">
        <f t="shared" si="145"/>
        <v>0</v>
      </c>
      <c r="N1115" s="234"/>
      <c r="O1115" s="234"/>
      <c r="P1115" s="234"/>
      <c r="Q1115" s="234"/>
      <c r="R1115" s="234"/>
      <c r="S1115" s="234"/>
      <c r="T1115" s="234"/>
      <c r="U1115" s="234"/>
      <c r="V1115" s="234"/>
      <c r="W1115" s="234"/>
      <c r="X1115" s="234"/>
      <c r="Y1115" s="234"/>
      <c r="Z1115" s="234"/>
      <c r="AA1115" s="234"/>
      <c r="AB1115" s="234"/>
      <c r="AC1115" s="234"/>
      <c r="AD1115" s="234"/>
      <c r="AE1115" s="234"/>
      <c r="AF1115" s="234"/>
      <c r="AG1115" s="234"/>
      <c r="AH1115" s="234"/>
      <c r="AI1115" s="234"/>
      <c r="AJ1115" s="234"/>
      <c r="AK1115" s="234"/>
      <c r="AL1115" s="258" t="str">
        <f t="shared" si="147"/>
        <v>нет</v>
      </c>
      <c r="AM1115" s="258" t="str">
        <f t="shared" si="149"/>
        <v>нет</v>
      </c>
      <c r="AN1115" s="258">
        <f t="shared" si="146"/>
        <v>0</v>
      </c>
      <c r="AO1115" s="258" t="e">
        <f t="shared" si="148"/>
        <v>#VALUE!</v>
      </c>
    </row>
    <row r="1116" spans="1:41">
      <c r="A1116" s="261" t="e">
        <f t="shared" si="150"/>
        <v>#VALUE!</v>
      </c>
      <c r="B1116" s="241">
        <v>1113</v>
      </c>
      <c r="C1116" s="242"/>
      <c r="D1116" s="257" t="str">
        <f t="shared" si="143"/>
        <v/>
      </c>
      <c r="E1116" s="234"/>
      <c r="F1116" s="234"/>
      <c r="G1116" s="242"/>
      <c r="H1116" s="257" t="str">
        <f t="shared" si="144"/>
        <v/>
      </c>
      <c r="I1116" s="234"/>
      <c r="J1116" s="234"/>
      <c r="K1116" s="234"/>
      <c r="L1116" s="234"/>
      <c r="M1116" s="308">
        <f t="shared" si="145"/>
        <v>0</v>
      </c>
      <c r="N1116" s="234"/>
      <c r="O1116" s="234"/>
      <c r="P1116" s="234"/>
      <c r="Q1116" s="234"/>
      <c r="R1116" s="234"/>
      <c r="S1116" s="234"/>
      <c r="T1116" s="234"/>
      <c r="U1116" s="234"/>
      <c r="V1116" s="234"/>
      <c r="W1116" s="234"/>
      <c r="X1116" s="234"/>
      <c r="Y1116" s="234"/>
      <c r="Z1116" s="234"/>
      <c r="AA1116" s="234"/>
      <c r="AB1116" s="234"/>
      <c r="AC1116" s="234"/>
      <c r="AD1116" s="234"/>
      <c r="AE1116" s="234"/>
      <c r="AF1116" s="234"/>
      <c r="AG1116" s="234"/>
      <c r="AH1116" s="234"/>
      <c r="AI1116" s="234"/>
      <c r="AJ1116" s="234"/>
      <c r="AK1116" s="234"/>
      <c r="AL1116" s="258" t="str">
        <f t="shared" si="147"/>
        <v>нет</v>
      </c>
      <c r="AM1116" s="258" t="str">
        <f t="shared" si="149"/>
        <v>нет</v>
      </c>
      <c r="AN1116" s="258">
        <f t="shared" si="146"/>
        <v>0</v>
      </c>
      <c r="AO1116" s="258" t="e">
        <f t="shared" si="148"/>
        <v>#VALUE!</v>
      </c>
    </row>
    <row r="1117" spans="1:41">
      <c r="A1117" s="261" t="e">
        <f t="shared" si="150"/>
        <v>#VALUE!</v>
      </c>
      <c r="B1117" s="241">
        <v>1114</v>
      </c>
      <c r="C1117" s="242"/>
      <c r="D1117" s="257" t="str">
        <f t="shared" si="143"/>
        <v/>
      </c>
      <c r="E1117" s="234"/>
      <c r="F1117" s="234"/>
      <c r="G1117" s="242"/>
      <c r="H1117" s="257" t="str">
        <f t="shared" si="144"/>
        <v/>
      </c>
      <c r="I1117" s="234"/>
      <c r="J1117" s="234"/>
      <c r="K1117" s="234"/>
      <c r="L1117" s="234"/>
      <c r="M1117" s="308">
        <f t="shared" si="145"/>
        <v>0</v>
      </c>
      <c r="N1117" s="234"/>
      <c r="O1117" s="234"/>
      <c r="P1117" s="234"/>
      <c r="Q1117" s="234"/>
      <c r="R1117" s="234"/>
      <c r="S1117" s="234"/>
      <c r="T1117" s="234"/>
      <c r="U1117" s="234"/>
      <c r="V1117" s="234"/>
      <c r="W1117" s="234"/>
      <c r="X1117" s="234"/>
      <c r="Y1117" s="234"/>
      <c r="Z1117" s="234"/>
      <c r="AA1117" s="234"/>
      <c r="AB1117" s="234"/>
      <c r="AC1117" s="234"/>
      <c r="AD1117" s="234"/>
      <c r="AE1117" s="234"/>
      <c r="AF1117" s="234"/>
      <c r="AG1117" s="234"/>
      <c r="AH1117" s="234"/>
      <c r="AI1117" s="234"/>
      <c r="AJ1117" s="234"/>
      <c r="AK1117" s="234"/>
      <c r="AL1117" s="258" t="str">
        <f t="shared" si="147"/>
        <v>нет</v>
      </c>
      <c r="AM1117" s="258" t="str">
        <f t="shared" si="149"/>
        <v>нет</v>
      </c>
      <c r="AN1117" s="258">
        <f t="shared" si="146"/>
        <v>0</v>
      </c>
      <c r="AO1117" s="258" t="e">
        <f t="shared" si="148"/>
        <v>#VALUE!</v>
      </c>
    </row>
    <row r="1118" spans="1:41">
      <c r="A1118" s="261" t="e">
        <f t="shared" si="150"/>
        <v>#VALUE!</v>
      </c>
      <c r="B1118" s="241">
        <v>1115</v>
      </c>
      <c r="C1118" s="242"/>
      <c r="D1118" s="257" t="str">
        <f t="shared" si="143"/>
        <v/>
      </c>
      <c r="E1118" s="234"/>
      <c r="F1118" s="234"/>
      <c r="G1118" s="242"/>
      <c r="H1118" s="257" t="str">
        <f t="shared" si="144"/>
        <v/>
      </c>
      <c r="I1118" s="234"/>
      <c r="J1118" s="234"/>
      <c r="K1118" s="234"/>
      <c r="L1118" s="234"/>
      <c r="M1118" s="308">
        <f t="shared" si="145"/>
        <v>0</v>
      </c>
      <c r="N1118" s="234"/>
      <c r="O1118" s="234"/>
      <c r="P1118" s="234"/>
      <c r="Q1118" s="234"/>
      <c r="R1118" s="234"/>
      <c r="S1118" s="234"/>
      <c r="T1118" s="234"/>
      <c r="U1118" s="234"/>
      <c r="V1118" s="234"/>
      <c r="W1118" s="234"/>
      <c r="X1118" s="234"/>
      <c r="Y1118" s="234"/>
      <c r="Z1118" s="234"/>
      <c r="AA1118" s="234"/>
      <c r="AB1118" s="234"/>
      <c r="AC1118" s="234"/>
      <c r="AD1118" s="234"/>
      <c r="AE1118" s="234"/>
      <c r="AF1118" s="234"/>
      <c r="AG1118" s="234"/>
      <c r="AH1118" s="234"/>
      <c r="AI1118" s="234"/>
      <c r="AJ1118" s="234"/>
      <c r="AK1118" s="234"/>
      <c r="AL1118" s="258" t="str">
        <f t="shared" si="147"/>
        <v>нет</v>
      </c>
      <c r="AM1118" s="258" t="str">
        <f t="shared" si="149"/>
        <v>нет</v>
      </c>
      <c r="AN1118" s="258">
        <f t="shared" si="146"/>
        <v>0</v>
      </c>
      <c r="AO1118" s="258" t="e">
        <f t="shared" si="148"/>
        <v>#VALUE!</v>
      </c>
    </row>
    <row r="1119" spans="1:41">
      <c r="A1119" s="261" t="e">
        <f t="shared" si="150"/>
        <v>#VALUE!</v>
      </c>
      <c r="B1119" s="241">
        <v>1116</v>
      </c>
      <c r="C1119" s="242"/>
      <c r="D1119" s="257" t="str">
        <f t="shared" si="143"/>
        <v/>
      </c>
      <c r="E1119" s="234"/>
      <c r="F1119" s="234"/>
      <c r="G1119" s="242"/>
      <c r="H1119" s="257" t="str">
        <f t="shared" si="144"/>
        <v/>
      </c>
      <c r="I1119" s="234"/>
      <c r="J1119" s="234"/>
      <c r="K1119" s="234"/>
      <c r="L1119" s="234"/>
      <c r="M1119" s="308">
        <f t="shared" si="145"/>
        <v>0</v>
      </c>
      <c r="N1119" s="234"/>
      <c r="O1119" s="234"/>
      <c r="P1119" s="234"/>
      <c r="Q1119" s="234"/>
      <c r="R1119" s="234"/>
      <c r="S1119" s="234"/>
      <c r="T1119" s="234"/>
      <c r="U1119" s="234"/>
      <c r="V1119" s="234"/>
      <c r="W1119" s="234"/>
      <c r="X1119" s="234"/>
      <c r="Y1119" s="234"/>
      <c r="Z1119" s="234"/>
      <c r="AA1119" s="234"/>
      <c r="AB1119" s="234"/>
      <c r="AC1119" s="234"/>
      <c r="AD1119" s="234"/>
      <c r="AE1119" s="234"/>
      <c r="AF1119" s="234"/>
      <c r="AG1119" s="234"/>
      <c r="AH1119" s="234"/>
      <c r="AI1119" s="234"/>
      <c r="AJ1119" s="234"/>
      <c r="AK1119" s="234"/>
      <c r="AL1119" s="258" t="str">
        <f t="shared" si="147"/>
        <v>нет</v>
      </c>
      <c r="AM1119" s="258" t="str">
        <f t="shared" si="149"/>
        <v>нет</v>
      </c>
      <c r="AN1119" s="258">
        <f t="shared" si="146"/>
        <v>0</v>
      </c>
      <c r="AO1119" s="258" t="e">
        <f t="shared" si="148"/>
        <v>#VALUE!</v>
      </c>
    </row>
    <row r="1120" spans="1:41">
      <c r="A1120" s="261" t="e">
        <f t="shared" si="150"/>
        <v>#VALUE!</v>
      </c>
      <c r="B1120" s="241">
        <v>1117</v>
      </c>
      <c r="C1120" s="242"/>
      <c r="D1120" s="257" t="str">
        <f t="shared" si="143"/>
        <v/>
      </c>
      <c r="E1120" s="234"/>
      <c r="F1120" s="234"/>
      <c r="G1120" s="242"/>
      <c r="H1120" s="257" t="str">
        <f t="shared" si="144"/>
        <v/>
      </c>
      <c r="I1120" s="234"/>
      <c r="J1120" s="234"/>
      <c r="K1120" s="234"/>
      <c r="L1120" s="234"/>
      <c r="M1120" s="308">
        <f t="shared" si="145"/>
        <v>0</v>
      </c>
      <c r="N1120" s="234"/>
      <c r="O1120" s="234"/>
      <c r="P1120" s="234"/>
      <c r="Q1120" s="234"/>
      <c r="R1120" s="234"/>
      <c r="S1120" s="234"/>
      <c r="T1120" s="234"/>
      <c r="U1120" s="234"/>
      <c r="V1120" s="234"/>
      <c r="W1120" s="234"/>
      <c r="X1120" s="234"/>
      <c r="Y1120" s="234"/>
      <c r="Z1120" s="234"/>
      <c r="AA1120" s="234"/>
      <c r="AB1120" s="234"/>
      <c r="AC1120" s="234"/>
      <c r="AD1120" s="234"/>
      <c r="AE1120" s="234"/>
      <c r="AF1120" s="234"/>
      <c r="AG1120" s="234"/>
      <c r="AH1120" s="234"/>
      <c r="AI1120" s="234"/>
      <c r="AJ1120" s="234"/>
      <c r="AK1120" s="234"/>
      <c r="AL1120" s="258" t="str">
        <f t="shared" si="147"/>
        <v>нет</v>
      </c>
      <c r="AM1120" s="258" t="str">
        <f t="shared" si="149"/>
        <v>нет</v>
      </c>
      <c r="AN1120" s="258">
        <f t="shared" si="146"/>
        <v>0</v>
      </c>
      <c r="AO1120" s="258" t="e">
        <f t="shared" si="148"/>
        <v>#VALUE!</v>
      </c>
    </row>
    <row r="1121" spans="1:41">
      <c r="A1121" s="261" t="e">
        <f t="shared" si="150"/>
        <v>#VALUE!</v>
      </c>
      <c r="B1121" s="241">
        <v>1118</v>
      </c>
      <c r="C1121" s="242"/>
      <c r="D1121" s="257" t="str">
        <f t="shared" si="143"/>
        <v/>
      </c>
      <c r="E1121" s="234"/>
      <c r="F1121" s="234"/>
      <c r="G1121" s="242"/>
      <c r="H1121" s="257" t="str">
        <f t="shared" si="144"/>
        <v/>
      </c>
      <c r="I1121" s="234"/>
      <c r="J1121" s="234"/>
      <c r="K1121" s="234"/>
      <c r="L1121" s="234"/>
      <c r="M1121" s="308">
        <f t="shared" si="145"/>
        <v>0</v>
      </c>
      <c r="N1121" s="234"/>
      <c r="O1121" s="234"/>
      <c r="P1121" s="234"/>
      <c r="Q1121" s="234"/>
      <c r="R1121" s="234"/>
      <c r="S1121" s="234"/>
      <c r="T1121" s="234"/>
      <c r="U1121" s="234"/>
      <c r="V1121" s="234"/>
      <c r="W1121" s="234"/>
      <c r="X1121" s="234"/>
      <c r="Y1121" s="234"/>
      <c r="Z1121" s="234"/>
      <c r="AA1121" s="234"/>
      <c r="AB1121" s="234"/>
      <c r="AC1121" s="234"/>
      <c r="AD1121" s="234"/>
      <c r="AE1121" s="234"/>
      <c r="AF1121" s="234"/>
      <c r="AG1121" s="234"/>
      <c r="AH1121" s="234"/>
      <c r="AI1121" s="234"/>
      <c r="AJ1121" s="234"/>
      <c r="AK1121" s="234"/>
      <c r="AL1121" s="258" t="str">
        <f t="shared" si="147"/>
        <v>нет</v>
      </c>
      <c r="AM1121" s="258" t="str">
        <f t="shared" si="149"/>
        <v>нет</v>
      </c>
      <c r="AN1121" s="258">
        <f t="shared" si="146"/>
        <v>0</v>
      </c>
      <c r="AO1121" s="258" t="e">
        <f t="shared" si="148"/>
        <v>#VALUE!</v>
      </c>
    </row>
    <row r="1122" spans="1:41">
      <c r="A1122" s="261" t="e">
        <f t="shared" si="150"/>
        <v>#VALUE!</v>
      </c>
      <c r="B1122" s="241">
        <v>1119</v>
      </c>
      <c r="C1122" s="242"/>
      <c r="D1122" s="257" t="str">
        <f t="shared" si="143"/>
        <v/>
      </c>
      <c r="E1122" s="234"/>
      <c r="F1122" s="234"/>
      <c r="G1122" s="242"/>
      <c r="H1122" s="257" t="str">
        <f t="shared" si="144"/>
        <v/>
      </c>
      <c r="I1122" s="234"/>
      <c r="J1122" s="234"/>
      <c r="K1122" s="234"/>
      <c r="L1122" s="234"/>
      <c r="M1122" s="308">
        <f t="shared" si="145"/>
        <v>0</v>
      </c>
      <c r="N1122" s="234"/>
      <c r="O1122" s="234"/>
      <c r="P1122" s="234"/>
      <c r="Q1122" s="234"/>
      <c r="R1122" s="234"/>
      <c r="S1122" s="234"/>
      <c r="T1122" s="234"/>
      <c r="U1122" s="234"/>
      <c r="V1122" s="234"/>
      <c r="W1122" s="234"/>
      <c r="X1122" s="234"/>
      <c r="Y1122" s="234"/>
      <c r="Z1122" s="234"/>
      <c r="AA1122" s="234"/>
      <c r="AB1122" s="234"/>
      <c r="AC1122" s="234"/>
      <c r="AD1122" s="234"/>
      <c r="AE1122" s="234"/>
      <c r="AF1122" s="234"/>
      <c r="AG1122" s="234"/>
      <c r="AH1122" s="234"/>
      <c r="AI1122" s="234"/>
      <c r="AJ1122" s="234"/>
      <c r="AK1122" s="234"/>
      <c r="AL1122" s="258" t="str">
        <f t="shared" si="147"/>
        <v>нет</v>
      </c>
      <c r="AM1122" s="258" t="str">
        <f t="shared" si="149"/>
        <v>нет</v>
      </c>
      <c r="AN1122" s="258">
        <f t="shared" si="146"/>
        <v>0</v>
      </c>
      <c r="AO1122" s="258" t="e">
        <f t="shared" si="148"/>
        <v>#VALUE!</v>
      </c>
    </row>
    <row r="1123" spans="1:41">
      <c r="A1123" s="261" t="e">
        <f t="shared" si="150"/>
        <v>#VALUE!</v>
      </c>
      <c r="B1123" s="241">
        <v>1120</v>
      </c>
      <c r="C1123" s="242"/>
      <c r="D1123" s="257" t="str">
        <f t="shared" si="143"/>
        <v/>
      </c>
      <c r="E1123" s="234"/>
      <c r="F1123" s="234"/>
      <c r="G1123" s="242"/>
      <c r="H1123" s="257" t="str">
        <f t="shared" si="144"/>
        <v/>
      </c>
      <c r="I1123" s="234"/>
      <c r="J1123" s="234"/>
      <c r="K1123" s="234"/>
      <c r="L1123" s="234"/>
      <c r="M1123" s="308">
        <f t="shared" si="145"/>
        <v>0</v>
      </c>
      <c r="N1123" s="234"/>
      <c r="O1123" s="234"/>
      <c r="P1123" s="234"/>
      <c r="Q1123" s="234"/>
      <c r="R1123" s="234"/>
      <c r="S1123" s="234"/>
      <c r="T1123" s="234"/>
      <c r="U1123" s="234"/>
      <c r="V1123" s="234"/>
      <c r="W1123" s="234"/>
      <c r="X1123" s="234"/>
      <c r="Y1123" s="234"/>
      <c r="Z1123" s="234"/>
      <c r="AA1123" s="234"/>
      <c r="AB1123" s="234"/>
      <c r="AC1123" s="234"/>
      <c r="AD1123" s="234"/>
      <c r="AE1123" s="234"/>
      <c r="AF1123" s="234"/>
      <c r="AG1123" s="234"/>
      <c r="AH1123" s="234"/>
      <c r="AI1123" s="234"/>
      <c r="AJ1123" s="234"/>
      <c r="AK1123" s="234"/>
      <c r="AL1123" s="258" t="str">
        <f t="shared" si="147"/>
        <v>нет</v>
      </c>
      <c r="AM1123" s="258" t="str">
        <f t="shared" si="149"/>
        <v>нет</v>
      </c>
      <c r="AN1123" s="258">
        <f t="shared" si="146"/>
        <v>0</v>
      </c>
      <c r="AO1123" s="258" t="e">
        <f t="shared" si="148"/>
        <v>#VALUE!</v>
      </c>
    </row>
    <row r="1124" spans="1:41">
      <c r="A1124" s="261" t="e">
        <f t="shared" si="150"/>
        <v>#VALUE!</v>
      </c>
      <c r="B1124" s="241">
        <v>1121</v>
      </c>
      <c r="C1124" s="242"/>
      <c r="D1124" s="257" t="str">
        <f t="shared" si="143"/>
        <v/>
      </c>
      <c r="E1124" s="234"/>
      <c r="F1124" s="234"/>
      <c r="G1124" s="242"/>
      <c r="H1124" s="257" t="str">
        <f t="shared" si="144"/>
        <v/>
      </c>
      <c r="I1124" s="234"/>
      <c r="J1124" s="234"/>
      <c r="K1124" s="234"/>
      <c r="L1124" s="234"/>
      <c r="M1124" s="308">
        <f t="shared" si="145"/>
        <v>0</v>
      </c>
      <c r="N1124" s="234"/>
      <c r="O1124" s="234"/>
      <c r="P1124" s="234"/>
      <c r="Q1124" s="234"/>
      <c r="R1124" s="234"/>
      <c r="S1124" s="234"/>
      <c r="T1124" s="234"/>
      <c r="U1124" s="234"/>
      <c r="V1124" s="234"/>
      <c r="W1124" s="234"/>
      <c r="X1124" s="234"/>
      <c r="Y1124" s="234"/>
      <c r="Z1124" s="234"/>
      <c r="AA1124" s="234"/>
      <c r="AB1124" s="234"/>
      <c r="AC1124" s="234"/>
      <c r="AD1124" s="234"/>
      <c r="AE1124" s="234"/>
      <c r="AF1124" s="234"/>
      <c r="AG1124" s="234"/>
      <c r="AH1124" s="234"/>
      <c r="AI1124" s="234"/>
      <c r="AJ1124" s="234"/>
      <c r="AK1124" s="234"/>
      <c r="AL1124" s="258" t="str">
        <f t="shared" si="147"/>
        <v>нет</v>
      </c>
      <c r="AM1124" s="258" t="str">
        <f t="shared" si="149"/>
        <v>нет</v>
      </c>
      <c r="AN1124" s="258">
        <f t="shared" si="146"/>
        <v>0</v>
      </c>
      <c r="AO1124" s="258" t="e">
        <f t="shared" si="148"/>
        <v>#VALUE!</v>
      </c>
    </row>
    <row r="1125" spans="1:41">
      <c r="A1125" s="261" t="e">
        <f t="shared" si="150"/>
        <v>#VALUE!</v>
      </c>
      <c r="B1125" s="241">
        <v>1122</v>
      </c>
      <c r="C1125" s="242"/>
      <c r="D1125" s="257" t="str">
        <f t="shared" si="143"/>
        <v/>
      </c>
      <c r="E1125" s="234"/>
      <c r="F1125" s="234"/>
      <c r="G1125" s="242"/>
      <c r="H1125" s="257" t="str">
        <f t="shared" si="144"/>
        <v/>
      </c>
      <c r="I1125" s="234"/>
      <c r="J1125" s="234"/>
      <c r="K1125" s="234"/>
      <c r="L1125" s="234"/>
      <c r="M1125" s="308">
        <f t="shared" si="145"/>
        <v>0</v>
      </c>
      <c r="N1125" s="234"/>
      <c r="O1125" s="234"/>
      <c r="P1125" s="234"/>
      <c r="Q1125" s="234"/>
      <c r="R1125" s="234"/>
      <c r="S1125" s="234"/>
      <c r="T1125" s="234"/>
      <c r="U1125" s="234"/>
      <c r="V1125" s="234"/>
      <c r="W1125" s="234"/>
      <c r="X1125" s="234"/>
      <c r="Y1125" s="234"/>
      <c r="Z1125" s="234"/>
      <c r="AA1125" s="234"/>
      <c r="AB1125" s="234"/>
      <c r="AC1125" s="234"/>
      <c r="AD1125" s="234"/>
      <c r="AE1125" s="234"/>
      <c r="AF1125" s="234"/>
      <c r="AG1125" s="234"/>
      <c r="AH1125" s="234"/>
      <c r="AI1125" s="234"/>
      <c r="AJ1125" s="234"/>
      <c r="AK1125" s="234"/>
      <c r="AL1125" s="258" t="str">
        <f t="shared" si="147"/>
        <v>нет</v>
      </c>
      <c r="AM1125" s="258" t="str">
        <f t="shared" si="149"/>
        <v>нет</v>
      </c>
      <c r="AN1125" s="258">
        <f t="shared" si="146"/>
        <v>0</v>
      </c>
      <c r="AO1125" s="258" t="e">
        <f t="shared" si="148"/>
        <v>#VALUE!</v>
      </c>
    </row>
    <row r="1126" spans="1:41">
      <c r="A1126" s="261" t="e">
        <f t="shared" si="150"/>
        <v>#VALUE!</v>
      </c>
      <c r="B1126" s="241">
        <v>1123</v>
      </c>
      <c r="C1126" s="242"/>
      <c r="D1126" s="257" t="str">
        <f t="shared" si="143"/>
        <v/>
      </c>
      <c r="E1126" s="234"/>
      <c r="F1126" s="234"/>
      <c r="G1126" s="242"/>
      <c r="H1126" s="257" t="str">
        <f t="shared" si="144"/>
        <v/>
      </c>
      <c r="I1126" s="234"/>
      <c r="J1126" s="234"/>
      <c r="K1126" s="234"/>
      <c r="L1126" s="234"/>
      <c r="M1126" s="308">
        <f t="shared" si="145"/>
        <v>0</v>
      </c>
      <c r="N1126" s="234"/>
      <c r="O1126" s="234"/>
      <c r="P1126" s="234"/>
      <c r="Q1126" s="234"/>
      <c r="R1126" s="234"/>
      <c r="S1126" s="234"/>
      <c r="T1126" s="234"/>
      <c r="U1126" s="234"/>
      <c r="V1126" s="234"/>
      <c r="W1126" s="234"/>
      <c r="X1126" s="234"/>
      <c r="Y1126" s="234"/>
      <c r="Z1126" s="234"/>
      <c r="AA1126" s="234"/>
      <c r="AB1126" s="234"/>
      <c r="AC1126" s="234"/>
      <c r="AD1126" s="234"/>
      <c r="AE1126" s="234"/>
      <c r="AF1126" s="234"/>
      <c r="AG1126" s="234"/>
      <c r="AH1126" s="234"/>
      <c r="AI1126" s="234"/>
      <c r="AJ1126" s="234"/>
      <c r="AK1126" s="234"/>
      <c r="AL1126" s="258" t="str">
        <f t="shared" si="147"/>
        <v>нет</v>
      </c>
      <c r="AM1126" s="258" t="str">
        <f t="shared" si="149"/>
        <v>нет</v>
      </c>
      <c r="AN1126" s="258">
        <f t="shared" si="146"/>
        <v>0</v>
      </c>
      <c r="AO1126" s="258" t="e">
        <f t="shared" si="148"/>
        <v>#VALUE!</v>
      </c>
    </row>
    <row r="1127" spans="1:41">
      <c r="A1127" s="261" t="e">
        <f t="shared" si="150"/>
        <v>#VALUE!</v>
      </c>
      <c r="B1127" s="241">
        <v>1124</v>
      </c>
      <c r="C1127" s="242"/>
      <c r="D1127" s="257" t="str">
        <f t="shared" si="143"/>
        <v/>
      </c>
      <c r="E1127" s="234"/>
      <c r="F1127" s="234"/>
      <c r="G1127" s="242"/>
      <c r="H1127" s="257" t="str">
        <f t="shared" si="144"/>
        <v/>
      </c>
      <c r="I1127" s="234"/>
      <c r="J1127" s="234"/>
      <c r="K1127" s="234"/>
      <c r="L1127" s="234"/>
      <c r="M1127" s="308">
        <f t="shared" si="145"/>
        <v>0</v>
      </c>
      <c r="N1127" s="234"/>
      <c r="O1127" s="234"/>
      <c r="P1127" s="234"/>
      <c r="Q1127" s="234"/>
      <c r="R1127" s="234"/>
      <c r="S1127" s="234"/>
      <c r="T1127" s="234"/>
      <c r="U1127" s="234"/>
      <c r="V1127" s="234"/>
      <c r="W1127" s="234"/>
      <c r="X1127" s="234"/>
      <c r="Y1127" s="234"/>
      <c r="Z1127" s="234"/>
      <c r="AA1127" s="234"/>
      <c r="AB1127" s="234"/>
      <c r="AC1127" s="234"/>
      <c r="AD1127" s="234"/>
      <c r="AE1127" s="234"/>
      <c r="AF1127" s="234"/>
      <c r="AG1127" s="234"/>
      <c r="AH1127" s="234"/>
      <c r="AI1127" s="234"/>
      <c r="AJ1127" s="234"/>
      <c r="AK1127" s="234"/>
      <c r="AL1127" s="258" t="str">
        <f t="shared" si="147"/>
        <v>нет</v>
      </c>
      <c r="AM1127" s="258" t="str">
        <f t="shared" si="149"/>
        <v>нет</v>
      </c>
      <c r="AN1127" s="258">
        <f t="shared" si="146"/>
        <v>0</v>
      </c>
      <c r="AO1127" s="258" t="e">
        <f t="shared" si="148"/>
        <v>#VALUE!</v>
      </c>
    </row>
    <row r="1128" spans="1:41">
      <c r="A1128" s="261" t="e">
        <f t="shared" si="150"/>
        <v>#VALUE!</v>
      </c>
      <c r="B1128" s="241">
        <v>1125</v>
      </c>
      <c r="C1128" s="242"/>
      <c r="D1128" s="257" t="str">
        <f t="shared" si="143"/>
        <v/>
      </c>
      <c r="E1128" s="234"/>
      <c r="F1128" s="234"/>
      <c r="G1128" s="242"/>
      <c r="H1128" s="257" t="str">
        <f t="shared" si="144"/>
        <v/>
      </c>
      <c r="I1128" s="234"/>
      <c r="J1128" s="234"/>
      <c r="K1128" s="234"/>
      <c r="L1128" s="234"/>
      <c r="M1128" s="308">
        <f t="shared" si="145"/>
        <v>0</v>
      </c>
      <c r="N1128" s="234"/>
      <c r="O1128" s="234"/>
      <c r="P1128" s="234"/>
      <c r="Q1128" s="234"/>
      <c r="R1128" s="234"/>
      <c r="S1128" s="234"/>
      <c r="T1128" s="234"/>
      <c r="U1128" s="234"/>
      <c r="V1128" s="234"/>
      <c r="W1128" s="234"/>
      <c r="X1128" s="234"/>
      <c r="Y1128" s="234"/>
      <c r="Z1128" s="234"/>
      <c r="AA1128" s="234"/>
      <c r="AB1128" s="234"/>
      <c r="AC1128" s="234"/>
      <c r="AD1128" s="234"/>
      <c r="AE1128" s="234"/>
      <c r="AF1128" s="234"/>
      <c r="AG1128" s="234"/>
      <c r="AH1128" s="234"/>
      <c r="AI1128" s="234"/>
      <c r="AJ1128" s="234"/>
      <c r="AK1128" s="234"/>
      <c r="AL1128" s="258" t="str">
        <f t="shared" si="147"/>
        <v>нет</v>
      </c>
      <c r="AM1128" s="258" t="str">
        <f t="shared" si="149"/>
        <v>нет</v>
      </c>
      <c r="AN1128" s="258">
        <f t="shared" si="146"/>
        <v>0</v>
      </c>
      <c r="AO1128" s="258" t="e">
        <f t="shared" si="148"/>
        <v>#VALUE!</v>
      </c>
    </row>
    <row r="1129" spans="1:41">
      <c r="A1129" s="261" t="e">
        <f t="shared" si="150"/>
        <v>#VALUE!</v>
      </c>
      <c r="B1129" s="241">
        <v>1126</v>
      </c>
      <c r="C1129" s="242"/>
      <c r="D1129" s="257" t="str">
        <f t="shared" si="143"/>
        <v/>
      </c>
      <c r="E1129" s="234"/>
      <c r="F1129" s="234"/>
      <c r="G1129" s="242"/>
      <c r="H1129" s="257" t="str">
        <f t="shared" si="144"/>
        <v/>
      </c>
      <c r="I1129" s="234"/>
      <c r="J1129" s="234"/>
      <c r="K1129" s="234"/>
      <c r="L1129" s="234"/>
      <c r="M1129" s="308">
        <f t="shared" si="145"/>
        <v>0</v>
      </c>
      <c r="N1129" s="234"/>
      <c r="O1129" s="234"/>
      <c r="P1129" s="234"/>
      <c r="Q1129" s="234"/>
      <c r="R1129" s="234"/>
      <c r="S1129" s="234"/>
      <c r="T1129" s="234"/>
      <c r="U1129" s="234"/>
      <c r="V1129" s="234"/>
      <c r="W1129" s="234"/>
      <c r="X1129" s="234"/>
      <c r="Y1129" s="234"/>
      <c r="Z1129" s="234"/>
      <c r="AA1129" s="234"/>
      <c r="AB1129" s="234"/>
      <c r="AC1129" s="234"/>
      <c r="AD1129" s="234"/>
      <c r="AE1129" s="234"/>
      <c r="AF1129" s="234"/>
      <c r="AG1129" s="234"/>
      <c r="AH1129" s="234"/>
      <c r="AI1129" s="234"/>
      <c r="AJ1129" s="234"/>
      <c r="AK1129" s="234"/>
      <c r="AL1129" s="258" t="str">
        <f t="shared" si="147"/>
        <v>нет</v>
      </c>
      <c r="AM1129" s="258" t="str">
        <f t="shared" si="149"/>
        <v>нет</v>
      </c>
      <c r="AN1129" s="258">
        <f t="shared" si="146"/>
        <v>0</v>
      </c>
      <c r="AO1129" s="258" t="e">
        <f t="shared" si="148"/>
        <v>#VALUE!</v>
      </c>
    </row>
    <row r="1130" spans="1:41">
      <c r="A1130" s="261" t="e">
        <f t="shared" si="150"/>
        <v>#VALUE!</v>
      </c>
      <c r="B1130" s="241">
        <v>1127</v>
      </c>
      <c r="C1130" s="242"/>
      <c r="D1130" s="257" t="str">
        <f t="shared" si="143"/>
        <v/>
      </c>
      <c r="E1130" s="234"/>
      <c r="F1130" s="234"/>
      <c r="G1130" s="242"/>
      <c r="H1130" s="257" t="str">
        <f t="shared" si="144"/>
        <v/>
      </c>
      <c r="I1130" s="234"/>
      <c r="J1130" s="234"/>
      <c r="K1130" s="234"/>
      <c r="L1130" s="234"/>
      <c r="M1130" s="308">
        <f t="shared" si="145"/>
        <v>0</v>
      </c>
      <c r="N1130" s="234"/>
      <c r="O1130" s="234"/>
      <c r="P1130" s="234"/>
      <c r="Q1130" s="234"/>
      <c r="R1130" s="234"/>
      <c r="S1130" s="234"/>
      <c r="T1130" s="234"/>
      <c r="U1130" s="234"/>
      <c r="V1130" s="234"/>
      <c r="W1130" s="234"/>
      <c r="X1130" s="234"/>
      <c r="Y1130" s="234"/>
      <c r="Z1130" s="234"/>
      <c r="AA1130" s="234"/>
      <c r="AB1130" s="234"/>
      <c r="AC1130" s="234"/>
      <c r="AD1130" s="234"/>
      <c r="AE1130" s="234"/>
      <c r="AF1130" s="234"/>
      <c r="AG1130" s="234"/>
      <c r="AH1130" s="234"/>
      <c r="AI1130" s="234"/>
      <c r="AJ1130" s="234"/>
      <c r="AK1130" s="234"/>
      <c r="AL1130" s="258" t="str">
        <f t="shared" si="147"/>
        <v>нет</v>
      </c>
      <c r="AM1130" s="258" t="str">
        <f t="shared" si="149"/>
        <v>нет</v>
      </c>
      <c r="AN1130" s="258">
        <f t="shared" si="146"/>
        <v>0</v>
      </c>
      <c r="AO1130" s="258" t="e">
        <f t="shared" si="148"/>
        <v>#VALUE!</v>
      </c>
    </row>
    <row r="1131" spans="1:41">
      <c r="A1131" s="261" t="e">
        <f t="shared" si="150"/>
        <v>#VALUE!</v>
      </c>
      <c r="B1131" s="241">
        <v>1128</v>
      </c>
      <c r="C1131" s="242"/>
      <c r="D1131" s="257" t="str">
        <f t="shared" si="143"/>
        <v/>
      </c>
      <c r="E1131" s="234"/>
      <c r="F1131" s="234"/>
      <c r="G1131" s="242"/>
      <c r="H1131" s="257" t="str">
        <f t="shared" si="144"/>
        <v/>
      </c>
      <c r="I1131" s="234"/>
      <c r="J1131" s="234"/>
      <c r="K1131" s="234"/>
      <c r="L1131" s="234"/>
      <c r="M1131" s="308">
        <f t="shared" si="145"/>
        <v>0</v>
      </c>
      <c r="N1131" s="234"/>
      <c r="O1131" s="234"/>
      <c r="P1131" s="234"/>
      <c r="Q1131" s="234"/>
      <c r="R1131" s="234"/>
      <c r="S1131" s="234"/>
      <c r="T1131" s="234"/>
      <c r="U1131" s="234"/>
      <c r="V1131" s="234"/>
      <c r="W1131" s="234"/>
      <c r="X1131" s="234"/>
      <c r="Y1131" s="234"/>
      <c r="Z1131" s="234"/>
      <c r="AA1131" s="234"/>
      <c r="AB1131" s="234"/>
      <c r="AC1131" s="234"/>
      <c r="AD1131" s="234"/>
      <c r="AE1131" s="234"/>
      <c r="AF1131" s="234"/>
      <c r="AG1131" s="234"/>
      <c r="AH1131" s="234"/>
      <c r="AI1131" s="234"/>
      <c r="AJ1131" s="234"/>
      <c r="AK1131" s="234"/>
      <c r="AL1131" s="258" t="str">
        <f t="shared" si="147"/>
        <v>нет</v>
      </c>
      <c r="AM1131" s="258" t="str">
        <f t="shared" si="149"/>
        <v>нет</v>
      </c>
      <c r="AN1131" s="258">
        <f t="shared" si="146"/>
        <v>0</v>
      </c>
      <c r="AO1131" s="258" t="e">
        <f t="shared" si="148"/>
        <v>#VALUE!</v>
      </c>
    </row>
    <row r="1132" spans="1:41">
      <c r="A1132" s="261" t="e">
        <f t="shared" si="150"/>
        <v>#VALUE!</v>
      </c>
      <c r="B1132" s="241">
        <v>1129</v>
      </c>
      <c r="C1132" s="242"/>
      <c r="D1132" s="257" t="str">
        <f t="shared" si="143"/>
        <v/>
      </c>
      <c r="E1132" s="234"/>
      <c r="F1132" s="234"/>
      <c r="G1132" s="242"/>
      <c r="H1132" s="257" t="str">
        <f t="shared" si="144"/>
        <v/>
      </c>
      <c r="I1132" s="234"/>
      <c r="J1132" s="234"/>
      <c r="K1132" s="234"/>
      <c r="L1132" s="234"/>
      <c r="M1132" s="308">
        <f t="shared" si="145"/>
        <v>0</v>
      </c>
      <c r="N1132" s="234"/>
      <c r="O1132" s="234"/>
      <c r="P1132" s="234"/>
      <c r="Q1132" s="234"/>
      <c r="R1132" s="234"/>
      <c r="S1132" s="234"/>
      <c r="T1132" s="234"/>
      <c r="U1132" s="234"/>
      <c r="V1132" s="234"/>
      <c r="W1132" s="234"/>
      <c r="X1132" s="234"/>
      <c r="Y1132" s="234"/>
      <c r="Z1132" s="234"/>
      <c r="AA1132" s="234"/>
      <c r="AB1132" s="234"/>
      <c r="AC1132" s="234"/>
      <c r="AD1132" s="234"/>
      <c r="AE1132" s="234"/>
      <c r="AF1132" s="234"/>
      <c r="AG1132" s="234"/>
      <c r="AH1132" s="234"/>
      <c r="AI1132" s="234"/>
      <c r="AJ1132" s="234"/>
      <c r="AK1132" s="234"/>
      <c r="AL1132" s="258" t="str">
        <f t="shared" si="147"/>
        <v>нет</v>
      </c>
      <c r="AM1132" s="258" t="str">
        <f t="shared" si="149"/>
        <v>нет</v>
      </c>
      <c r="AN1132" s="258">
        <f t="shared" si="146"/>
        <v>0</v>
      </c>
      <c r="AO1132" s="258" t="e">
        <f t="shared" si="148"/>
        <v>#VALUE!</v>
      </c>
    </row>
    <row r="1133" spans="1:41">
      <c r="A1133" s="261" t="e">
        <f t="shared" si="150"/>
        <v>#VALUE!</v>
      </c>
      <c r="B1133" s="241">
        <v>1130</v>
      </c>
      <c r="C1133" s="242"/>
      <c r="D1133" s="257" t="str">
        <f t="shared" si="143"/>
        <v/>
      </c>
      <c r="E1133" s="234"/>
      <c r="F1133" s="234"/>
      <c r="G1133" s="242"/>
      <c r="H1133" s="257" t="str">
        <f t="shared" si="144"/>
        <v/>
      </c>
      <c r="I1133" s="234"/>
      <c r="J1133" s="234"/>
      <c r="K1133" s="234"/>
      <c r="L1133" s="234"/>
      <c r="M1133" s="308">
        <f t="shared" si="145"/>
        <v>0</v>
      </c>
      <c r="N1133" s="234"/>
      <c r="O1133" s="234"/>
      <c r="P1133" s="234"/>
      <c r="Q1133" s="234"/>
      <c r="R1133" s="234"/>
      <c r="S1133" s="234"/>
      <c r="T1133" s="234"/>
      <c r="U1133" s="234"/>
      <c r="V1133" s="234"/>
      <c r="W1133" s="234"/>
      <c r="X1133" s="234"/>
      <c r="Y1133" s="234"/>
      <c r="Z1133" s="234"/>
      <c r="AA1133" s="234"/>
      <c r="AB1133" s="234"/>
      <c r="AC1133" s="234"/>
      <c r="AD1133" s="234"/>
      <c r="AE1133" s="234"/>
      <c r="AF1133" s="234"/>
      <c r="AG1133" s="234"/>
      <c r="AH1133" s="234"/>
      <c r="AI1133" s="234"/>
      <c r="AJ1133" s="234"/>
      <c r="AK1133" s="234"/>
      <c r="AL1133" s="258" t="str">
        <f t="shared" si="147"/>
        <v>нет</v>
      </c>
      <c r="AM1133" s="258" t="str">
        <f t="shared" si="149"/>
        <v>нет</v>
      </c>
      <c r="AN1133" s="258">
        <f t="shared" si="146"/>
        <v>0</v>
      </c>
      <c r="AO1133" s="258" t="e">
        <f t="shared" si="148"/>
        <v>#VALUE!</v>
      </c>
    </row>
    <row r="1134" spans="1:41">
      <c r="A1134" s="261" t="e">
        <f t="shared" si="150"/>
        <v>#VALUE!</v>
      </c>
      <c r="B1134" s="241">
        <v>1131</v>
      </c>
      <c r="C1134" s="242"/>
      <c r="D1134" s="257" t="str">
        <f t="shared" si="143"/>
        <v/>
      </c>
      <c r="E1134" s="234"/>
      <c r="F1134" s="234"/>
      <c r="G1134" s="242"/>
      <c r="H1134" s="257" t="str">
        <f t="shared" si="144"/>
        <v/>
      </c>
      <c r="I1134" s="234"/>
      <c r="J1134" s="234"/>
      <c r="K1134" s="234"/>
      <c r="L1134" s="234"/>
      <c r="M1134" s="308">
        <f t="shared" si="145"/>
        <v>0</v>
      </c>
      <c r="N1134" s="234"/>
      <c r="O1134" s="234"/>
      <c r="P1134" s="234"/>
      <c r="Q1134" s="234"/>
      <c r="R1134" s="234"/>
      <c r="S1134" s="234"/>
      <c r="T1134" s="234"/>
      <c r="U1134" s="234"/>
      <c r="V1134" s="234"/>
      <c r="W1134" s="234"/>
      <c r="X1134" s="234"/>
      <c r="Y1134" s="234"/>
      <c r="Z1134" s="234"/>
      <c r="AA1134" s="234"/>
      <c r="AB1134" s="234"/>
      <c r="AC1134" s="234"/>
      <c r="AD1134" s="234"/>
      <c r="AE1134" s="234"/>
      <c r="AF1134" s="234"/>
      <c r="AG1134" s="234"/>
      <c r="AH1134" s="234"/>
      <c r="AI1134" s="234"/>
      <c r="AJ1134" s="234"/>
      <c r="AK1134" s="234"/>
      <c r="AL1134" s="258" t="str">
        <f t="shared" si="147"/>
        <v>нет</v>
      </c>
      <c r="AM1134" s="258" t="str">
        <f t="shared" si="149"/>
        <v>нет</v>
      </c>
      <c r="AN1134" s="258">
        <f t="shared" si="146"/>
        <v>0</v>
      </c>
      <c r="AO1134" s="258" t="e">
        <f t="shared" si="148"/>
        <v>#VALUE!</v>
      </c>
    </row>
    <row r="1135" spans="1:41">
      <c r="A1135" s="261" t="e">
        <f t="shared" si="150"/>
        <v>#VALUE!</v>
      </c>
      <c r="B1135" s="241">
        <v>1132</v>
      </c>
      <c r="C1135" s="242"/>
      <c r="D1135" s="257" t="str">
        <f t="shared" si="143"/>
        <v/>
      </c>
      <c r="E1135" s="234"/>
      <c r="F1135" s="234"/>
      <c r="G1135" s="242"/>
      <c r="H1135" s="257" t="str">
        <f t="shared" si="144"/>
        <v/>
      </c>
      <c r="I1135" s="234"/>
      <c r="J1135" s="234"/>
      <c r="K1135" s="234"/>
      <c r="L1135" s="234"/>
      <c r="M1135" s="308">
        <f t="shared" si="145"/>
        <v>0</v>
      </c>
      <c r="N1135" s="234"/>
      <c r="O1135" s="234"/>
      <c r="P1135" s="234"/>
      <c r="Q1135" s="234"/>
      <c r="R1135" s="234"/>
      <c r="S1135" s="234"/>
      <c r="T1135" s="234"/>
      <c r="U1135" s="234"/>
      <c r="V1135" s="234"/>
      <c r="W1135" s="234"/>
      <c r="X1135" s="234"/>
      <c r="Y1135" s="234"/>
      <c r="Z1135" s="234"/>
      <c r="AA1135" s="234"/>
      <c r="AB1135" s="234"/>
      <c r="AC1135" s="234"/>
      <c r="AD1135" s="234"/>
      <c r="AE1135" s="234"/>
      <c r="AF1135" s="234"/>
      <c r="AG1135" s="234"/>
      <c r="AH1135" s="234"/>
      <c r="AI1135" s="234"/>
      <c r="AJ1135" s="234"/>
      <c r="AK1135" s="234"/>
      <c r="AL1135" s="258" t="str">
        <f t="shared" si="147"/>
        <v>нет</v>
      </c>
      <c r="AM1135" s="258" t="str">
        <f t="shared" si="149"/>
        <v>нет</v>
      </c>
      <c r="AN1135" s="258">
        <f t="shared" si="146"/>
        <v>0</v>
      </c>
      <c r="AO1135" s="258" t="e">
        <f t="shared" si="148"/>
        <v>#VALUE!</v>
      </c>
    </row>
    <row r="1136" spans="1:41">
      <c r="A1136" s="261" t="e">
        <f t="shared" si="150"/>
        <v>#VALUE!</v>
      </c>
      <c r="B1136" s="241">
        <v>1133</v>
      </c>
      <c r="C1136" s="242"/>
      <c r="D1136" s="257" t="str">
        <f t="shared" si="143"/>
        <v/>
      </c>
      <c r="E1136" s="234"/>
      <c r="F1136" s="234"/>
      <c r="G1136" s="242"/>
      <c r="H1136" s="257" t="str">
        <f t="shared" si="144"/>
        <v/>
      </c>
      <c r="I1136" s="234"/>
      <c r="J1136" s="234"/>
      <c r="K1136" s="234"/>
      <c r="L1136" s="234"/>
      <c r="M1136" s="308">
        <f t="shared" si="145"/>
        <v>0</v>
      </c>
      <c r="N1136" s="234"/>
      <c r="O1136" s="234"/>
      <c r="P1136" s="234"/>
      <c r="Q1136" s="234"/>
      <c r="R1136" s="234"/>
      <c r="S1136" s="234"/>
      <c r="T1136" s="234"/>
      <c r="U1136" s="234"/>
      <c r="V1136" s="234"/>
      <c r="W1136" s="234"/>
      <c r="X1136" s="234"/>
      <c r="Y1136" s="234"/>
      <c r="Z1136" s="234"/>
      <c r="AA1136" s="234"/>
      <c r="AB1136" s="234"/>
      <c r="AC1136" s="234"/>
      <c r="AD1136" s="234"/>
      <c r="AE1136" s="234"/>
      <c r="AF1136" s="234"/>
      <c r="AG1136" s="234"/>
      <c r="AH1136" s="234"/>
      <c r="AI1136" s="234"/>
      <c r="AJ1136" s="234"/>
      <c r="AK1136" s="234"/>
      <c r="AL1136" s="258" t="str">
        <f t="shared" si="147"/>
        <v>нет</v>
      </c>
      <c r="AM1136" s="258" t="str">
        <f t="shared" si="149"/>
        <v>нет</v>
      </c>
      <c r="AN1136" s="258">
        <f t="shared" si="146"/>
        <v>0</v>
      </c>
      <c r="AO1136" s="258" t="e">
        <f t="shared" si="148"/>
        <v>#VALUE!</v>
      </c>
    </row>
    <row r="1137" spans="1:41">
      <c r="A1137" s="261" t="e">
        <f t="shared" si="150"/>
        <v>#VALUE!</v>
      </c>
      <c r="B1137" s="241">
        <v>1134</v>
      </c>
      <c r="C1137" s="242"/>
      <c r="D1137" s="257" t="str">
        <f t="shared" si="143"/>
        <v/>
      </c>
      <c r="E1137" s="234"/>
      <c r="F1137" s="234"/>
      <c r="G1137" s="242"/>
      <c r="H1137" s="257" t="str">
        <f t="shared" si="144"/>
        <v/>
      </c>
      <c r="I1137" s="234"/>
      <c r="J1137" s="234"/>
      <c r="K1137" s="234"/>
      <c r="L1137" s="234"/>
      <c r="M1137" s="308">
        <f t="shared" si="145"/>
        <v>0</v>
      </c>
      <c r="N1137" s="234"/>
      <c r="O1137" s="234"/>
      <c r="P1137" s="234"/>
      <c r="Q1137" s="234"/>
      <c r="R1137" s="234"/>
      <c r="S1137" s="234"/>
      <c r="T1137" s="234"/>
      <c r="U1137" s="234"/>
      <c r="V1137" s="234"/>
      <c r="W1137" s="234"/>
      <c r="X1137" s="234"/>
      <c r="Y1137" s="234"/>
      <c r="Z1137" s="234"/>
      <c r="AA1137" s="234"/>
      <c r="AB1137" s="234"/>
      <c r="AC1137" s="234"/>
      <c r="AD1137" s="234"/>
      <c r="AE1137" s="234"/>
      <c r="AF1137" s="234"/>
      <c r="AG1137" s="234"/>
      <c r="AH1137" s="234"/>
      <c r="AI1137" s="234"/>
      <c r="AJ1137" s="234"/>
      <c r="AK1137" s="234"/>
      <c r="AL1137" s="258" t="str">
        <f t="shared" si="147"/>
        <v>нет</v>
      </c>
      <c r="AM1137" s="258" t="str">
        <f t="shared" si="149"/>
        <v>нет</v>
      </c>
      <c r="AN1137" s="258">
        <f t="shared" si="146"/>
        <v>0</v>
      </c>
      <c r="AO1137" s="258" t="e">
        <f t="shared" si="148"/>
        <v>#VALUE!</v>
      </c>
    </row>
    <row r="1138" spans="1:41">
      <c r="A1138" s="261" t="e">
        <f t="shared" si="150"/>
        <v>#VALUE!</v>
      </c>
      <c r="B1138" s="241">
        <v>1135</v>
      </c>
      <c r="C1138" s="242"/>
      <c r="D1138" s="257" t="str">
        <f t="shared" si="143"/>
        <v/>
      </c>
      <c r="E1138" s="234"/>
      <c r="F1138" s="234"/>
      <c r="G1138" s="242"/>
      <c r="H1138" s="257" t="str">
        <f t="shared" si="144"/>
        <v/>
      </c>
      <c r="I1138" s="234"/>
      <c r="J1138" s="234"/>
      <c r="K1138" s="234"/>
      <c r="L1138" s="234"/>
      <c r="M1138" s="308">
        <f t="shared" si="145"/>
        <v>0</v>
      </c>
      <c r="N1138" s="234"/>
      <c r="O1138" s="234"/>
      <c r="P1138" s="234"/>
      <c r="Q1138" s="234"/>
      <c r="R1138" s="234"/>
      <c r="S1138" s="234"/>
      <c r="T1138" s="234"/>
      <c r="U1138" s="234"/>
      <c r="V1138" s="234"/>
      <c r="W1138" s="234"/>
      <c r="X1138" s="234"/>
      <c r="Y1138" s="234"/>
      <c r="Z1138" s="234"/>
      <c r="AA1138" s="234"/>
      <c r="AB1138" s="234"/>
      <c r="AC1138" s="234"/>
      <c r="AD1138" s="234"/>
      <c r="AE1138" s="234"/>
      <c r="AF1138" s="234"/>
      <c r="AG1138" s="234"/>
      <c r="AH1138" s="234"/>
      <c r="AI1138" s="234"/>
      <c r="AJ1138" s="234"/>
      <c r="AK1138" s="234"/>
      <c r="AL1138" s="258" t="str">
        <f t="shared" si="147"/>
        <v>нет</v>
      </c>
      <c r="AM1138" s="258" t="str">
        <f t="shared" si="149"/>
        <v>нет</v>
      </c>
      <c r="AN1138" s="258">
        <f t="shared" si="146"/>
        <v>0</v>
      </c>
      <c r="AO1138" s="258" t="e">
        <f t="shared" si="148"/>
        <v>#VALUE!</v>
      </c>
    </row>
    <row r="1139" spans="1:41">
      <c r="A1139" s="261" t="e">
        <f t="shared" si="150"/>
        <v>#VALUE!</v>
      </c>
      <c r="B1139" s="241">
        <v>1136</v>
      </c>
      <c r="C1139" s="242"/>
      <c r="D1139" s="257" t="str">
        <f t="shared" si="143"/>
        <v/>
      </c>
      <c r="E1139" s="234"/>
      <c r="F1139" s="234"/>
      <c r="G1139" s="242"/>
      <c r="H1139" s="257" t="str">
        <f t="shared" si="144"/>
        <v/>
      </c>
      <c r="I1139" s="234"/>
      <c r="J1139" s="234"/>
      <c r="K1139" s="234"/>
      <c r="L1139" s="234"/>
      <c r="M1139" s="308">
        <f t="shared" si="145"/>
        <v>0</v>
      </c>
      <c r="N1139" s="234"/>
      <c r="O1139" s="234"/>
      <c r="P1139" s="234"/>
      <c r="Q1139" s="234"/>
      <c r="R1139" s="234"/>
      <c r="S1139" s="234"/>
      <c r="T1139" s="234"/>
      <c r="U1139" s="234"/>
      <c r="V1139" s="234"/>
      <c r="W1139" s="234"/>
      <c r="X1139" s="234"/>
      <c r="Y1139" s="234"/>
      <c r="Z1139" s="234"/>
      <c r="AA1139" s="234"/>
      <c r="AB1139" s="234"/>
      <c r="AC1139" s="234"/>
      <c r="AD1139" s="234"/>
      <c r="AE1139" s="234"/>
      <c r="AF1139" s="234"/>
      <c r="AG1139" s="234"/>
      <c r="AH1139" s="234"/>
      <c r="AI1139" s="234"/>
      <c r="AJ1139" s="234"/>
      <c r="AK1139" s="234"/>
      <c r="AL1139" s="258" t="str">
        <f t="shared" si="147"/>
        <v>нет</v>
      </c>
      <c r="AM1139" s="258" t="str">
        <f t="shared" si="149"/>
        <v>нет</v>
      </c>
      <c r="AN1139" s="258">
        <f t="shared" si="146"/>
        <v>0</v>
      </c>
      <c r="AO1139" s="258" t="e">
        <f t="shared" si="148"/>
        <v>#VALUE!</v>
      </c>
    </row>
    <row r="1140" spans="1:41">
      <c r="A1140" s="261" t="e">
        <f t="shared" si="150"/>
        <v>#VALUE!</v>
      </c>
      <c r="B1140" s="241">
        <v>1137</v>
      </c>
      <c r="C1140" s="242"/>
      <c r="D1140" s="257" t="str">
        <f t="shared" si="143"/>
        <v/>
      </c>
      <c r="E1140" s="234"/>
      <c r="F1140" s="234"/>
      <c r="G1140" s="242"/>
      <c r="H1140" s="257" t="str">
        <f t="shared" si="144"/>
        <v/>
      </c>
      <c r="I1140" s="234"/>
      <c r="J1140" s="234"/>
      <c r="K1140" s="234"/>
      <c r="L1140" s="234"/>
      <c r="M1140" s="308">
        <f t="shared" si="145"/>
        <v>0</v>
      </c>
      <c r="N1140" s="234"/>
      <c r="O1140" s="234"/>
      <c r="P1140" s="234"/>
      <c r="Q1140" s="234"/>
      <c r="R1140" s="234"/>
      <c r="S1140" s="234"/>
      <c r="T1140" s="234"/>
      <c r="U1140" s="234"/>
      <c r="V1140" s="234"/>
      <c r="W1140" s="234"/>
      <c r="X1140" s="234"/>
      <c r="Y1140" s="234"/>
      <c r="Z1140" s="234"/>
      <c r="AA1140" s="234"/>
      <c r="AB1140" s="234"/>
      <c r="AC1140" s="234"/>
      <c r="AD1140" s="234"/>
      <c r="AE1140" s="234"/>
      <c r="AF1140" s="234"/>
      <c r="AG1140" s="234"/>
      <c r="AH1140" s="234"/>
      <c r="AI1140" s="234"/>
      <c r="AJ1140" s="234"/>
      <c r="AK1140" s="234"/>
      <c r="AL1140" s="258" t="str">
        <f t="shared" si="147"/>
        <v>нет</v>
      </c>
      <c r="AM1140" s="258" t="str">
        <f t="shared" si="149"/>
        <v>нет</v>
      </c>
      <c r="AN1140" s="258">
        <f t="shared" si="146"/>
        <v>0</v>
      </c>
      <c r="AO1140" s="258" t="e">
        <f t="shared" si="148"/>
        <v>#VALUE!</v>
      </c>
    </row>
    <row r="1141" spans="1:41">
      <c r="A1141" s="261" t="e">
        <f t="shared" si="150"/>
        <v>#VALUE!</v>
      </c>
      <c r="B1141" s="241">
        <v>1138</v>
      </c>
      <c r="C1141" s="242"/>
      <c r="D1141" s="257" t="str">
        <f t="shared" si="143"/>
        <v/>
      </c>
      <c r="E1141" s="234"/>
      <c r="F1141" s="234"/>
      <c r="G1141" s="242"/>
      <c r="H1141" s="257" t="str">
        <f t="shared" si="144"/>
        <v/>
      </c>
      <c r="I1141" s="234"/>
      <c r="J1141" s="234"/>
      <c r="K1141" s="234"/>
      <c r="L1141" s="234"/>
      <c r="M1141" s="308">
        <f t="shared" si="145"/>
        <v>0</v>
      </c>
      <c r="N1141" s="234"/>
      <c r="O1141" s="234"/>
      <c r="P1141" s="234"/>
      <c r="Q1141" s="234"/>
      <c r="R1141" s="234"/>
      <c r="S1141" s="234"/>
      <c r="T1141" s="234"/>
      <c r="U1141" s="234"/>
      <c r="V1141" s="234"/>
      <c r="W1141" s="234"/>
      <c r="X1141" s="234"/>
      <c r="Y1141" s="234"/>
      <c r="Z1141" s="234"/>
      <c r="AA1141" s="234"/>
      <c r="AB1141" s="234"/>
      <c r="AC1141" s="234"/>
      <c r="AD1141" s="234"/>
      <c r="AE1141" s="234"/>
      <c r="AF1141" s="234"/>
      <c r="AG1141" s="234"/>
      <c r="AH1141" s="234"/>
      <c r="AI1141" s="234"/>
      <c r="AJ1141" s="234"/>
      <c r="AK1141" s="234"/>
      <c r="AL1141" s="258" t="str">
        <f t="shared" si="147"/>
        <v>нет</v>
      </c>
      <c r="AM1141" s="258" t="str">
        <f t="shared" si="149"/>
        <v>нет</v>
      </c>
      <c r="AN1141" s="258">
        <f t="shared" si="146"/>
        <v>0</v>
      </c>
      <c r="AO1141" s="258" t="e">
        <f t="shared" si="148"/>
        <v>#VALUE!</v>
      </c>
    </row>
    <row r="1142" spans="1:41">
      <c r="A1142" s="261" t="e">
        <f t="shared" si="150"/>
        <v>#VALUE!</v>
      </c>
      <c r="B1142" s="241">
        <v>1139</v>
      </c>
      <c r="C1142" s="242"/>
      <c r="D1142" s="257" t="str">
        <f t="shared" si="143"/>
        <v/>
      </c>
      <c r="E1142" s="234"/>
      <c r="F1142" s="234"/>
      <c r="G1142" s="242"/>
      <c r="H1142" s="257" t="str">
        <f t="shared" si="144"/>
        <v/>
      </c>
      <c r="I1142" s="234"/>
      <c r="J1142" s="234"/>
      <c r="K1142" s="234"/>
      <c r="L1142" s="234"/>
      <c r="M1142" s="308">
        <f t="shared" si="145"/>
        <v>0</v>
      </c>
      <c r="N1142" s="234"/>
      <c r="O1142" s="234"/>
      <c r="P1142" s="234"/>
      <c r="Q1142" s="234"/>
      <c r="R1142" s="234"/>
      <c r="S1142" s="234"/>
      <c r="T1142" s="234"/>
      <c r="U1142" s="234"/>
      <c r="V1142" s="234"/>
      <c r="W1142" s="234"/>
      <c r="X1142" s="234"/>
      <c r="Y1142" s="234"/>
      <c r="Z1142" s="234"/>
      <c r="AA1142" s="234"/>
      <c r="AB1142" s="234"/>
      <c r="AC1142" s="234"/>
      <c r="AD1142" s="234"/>
      <c r="AE1142" s="234"/>
      <c r="AF1142" s="234"/>
      <c r="AG1142" s="234"/>
      <c r="AH1142" s="234"/>
      <c r="AI1142" s="234"/>
      <c r="AJ1142" s="234"/>
      <c r="AK1142" s="234"/>
      <c r="AL1142" s="258" t="str">
        <f t="shared" si="147"/>
        <v>нет</v>
      </c>
      <c r="AM1142" s="258" t="str">
        <f t="shared" si="149"/>
        <v>нет</v>
      </c>
      <c r="AN1142" s="258">
        <f t="shared" si="146"/>
        <v>0</v>
      </c>
      <c r="AO1142" s="258" t="e">
        <f t="shared" si="148"/>
        <v>#VALUE!</v>
      </c>
    </row>
    <row r="1143" spans="1:41">
      <c r="A1143" s="261" t="e">
        <f t="shared" si="150"/>
        <v>#VALUE!</v>
      </c>
      <c r="B1143" s="241">
        <v>1140</v>
      </c>
      <c r="C1143" s="242"/>
      <c r="D1143" s="257" t="str">
        <f t="shared" si="143"/>
        <v/>
      </c>
      <c r="E1143" s="234"/>
      <c r="F1143" s="234"/>
      <c r="G1143" s="242"/>
      <c r="H1143" s="257" t="str">
        <f t="shared" si="144"/>
        <v/>
      </c>
      <c r="I1143" s="234"/>
      <c r="J1143" s="234"/>
      <c r="K1143" s="234"/>
      <c r="L1143" s="234"/>
      <c r="M1143" s="308">
        <f t="shared" si="145"/>
        <v>0</v>
      </c>
      <c r="N1143" s="234"/>
      <c r="O1143" s="234"/>
      <c r="P1143" s="234"/>
      <c r="Q1143" s="234"/>
      <c r="R1143" s="234"/>
      <c r="S1143" s="234"/>
      <c r="T1143" s="234"/>
      <c r="U1143" s="234"/>
      <c r="V1143" s="234"/>
      <c r="W1143" s="234"/>
      <c r="X1143" s="234"/>
      <c r="Y1143" s="234"/>
      <c r="Z1143" s="234"/>
      <c r="AA1143" s="234"/>
      <c r="AB1143" s="234"/>
      <c r="AC1143" s="234"/>
      <c r="AD1143" s="234"/>
      <c r="AE1143" s="234"/>
      <c r="AF1143" s="234"/>
      <c r="AG1143" s="234"/>
      <c r="AH1143" s="234"/>
      <c r="AI1143" s="234"/>
      <c r="AJ1143" s="234"/>
      <c r="AK1143" s="234"/>
      <c r="AL1143" s="258" t="str">
        <f t="shared" si="147"/>
        <v>нет</v>
      </c>
      <c r="AM1143" s="258" t="str">
        <f t="shared" si="149"/>
        <v>нет</v>
      </c>
      <c r="AN1143" s="258">
        <f t="shared" si="146"/>
        <v>0</v>
      </c>
      <c r="AO1143" s="258" t="e">
        <f t="shared" si="148"/>
        <v>#VALUE!</v>
      </c>
    </row>
    <row r="1144" spans="1:41">
      <c r="A1144" s="261" t="e">
        <f t="shared" si="150"/>
        <v>#VALUE!</v>
      </c>
      <c r="B1144" s="241">
        <v>1141</v>
      </c>
      <c r="C1144" s="242"/>
      <c r="D1144" s="257" t="str">
        <f t="shared" si="143"/>
        <v/>
      </c>
      <c r="E1144" s="234"/>
      <c r="F1144" s="234"/>
      <c r="G1144" s="242"/>
      <c r="H1144" s="257" t="str">
        <f t="shared" si="144"/>
        <v/>
      </c>
      <c r="I1144" s="234"/>
      <c r="J1144" s="234"/>
      <c r="K1144" s="234"/>
      <c r="L1144" s="234"/>
      <c r="M1144" s="308">
        <f t="shared" si="145"/>
        <v>0</v>
      </c>
      <c r="N1144" s="234"/>
      <c r="O1144" s="234"/>
      <c r="P1144" s="234"/>
      <c r="Q1144" s="234"/>
      <c r="R1144" s="234"/>
      <c r="S1144" s="234"/>
      <c r="T1144" s="234"/>
      <c r="U1144" s="234"/>
      <c r="V1144" s="234"/>
      <c r="W1144" s="234"/>
      <c r="X1144" s="234"/>
      <c r="Y1144" s="234"/>
      <c r="Z1144" s="234"/>
      <c r="AA1144" s="234"/>
      <c r="AB1144" s="234"/>
      <c r="AC1144" s="234"/>
      <c r="AD1144" s="234"/>
      <c r="AE1144" s="234"/>
      <c r="AF1144" s="234"/>
      <c r="AG1144" s="234"/>
      <c r="AH1144" s="234"/>
      <c r="AI1144" s="234"/>
      <c r="AJ1144" s="234"/>
      <c r="AK1144" s="234"/>
      <c r="AL1144" s="258" t="str">
        <f t="shared" si="147"/>
        <v>нет</v>
      </c>
      <c r="AM1144" s="258" t="str">
        <f t="shared" si="149"/>
        <v>нет</v>
      </c>
      <c r="AN1144" s="258">
        <f t="shared" si="146"/>
        <v>0</v>
      </c>
      <c r="AO1144" s="258" t="e">
        <f t="shared" si="148"/>
        <v>#VALUE!</v>
      </c>
    </row>
    <row r="1145" spans="1:41">
      <c r="A1145" s="261" t="e">
        <f t="shared" si="150"/>
        <v>#VALUE!</v>
      </c>
      <c r="B1145" s="241">
        <v>1142</v>
      </c>
      <c r="C1145" s="242"/>
      <c r="D1145" s="257" t="str">
        <f t="shared" si="143"/>
        <v/>
      </c>
      <c r="E1145" s="234"/>
      <c r="F1145" s="234"/>
      <c r="G1145" s="242"/>
      <c r="H1145" s="257" t="str">
        <f t="shared" si="144"/>
        <v/>
      </c>
      <c r="I1145" s="234"/>
      <c r="J1145" s="234"/>
      <c r="K1145" s="234"/>
      <c r="L1145" s="234"/>
      <c r="M1145" s="308">
        <f t="shared" si="145"/>
        <v>0</v>
      </c>
      <c r="N1145" s="234"/>
      <c r="O1145" s="234"/>
      <c r="P1145" s="234"/>
      <c r="Q1145" s="234"/>
      <c r="R1145" s="234"/>
      <c r="S1145" s="234"/>
      <c r="T1145" s="234"/>
      <c r="U1145" s="234"/>
      <c r="V1145" s="234"/>
      <c r="W1145" s="234"/>
      <c r="X1145" s="234"/>
      <c r="Y1145" s="234"/>
      <c r="Z1145" s="234"/>
      <c r="AA1145" s="234"/>
      <c r="AB1145" s="234"/>
      <c r="AC1145" s="234"/>
      <c r="AD1145" s="234"/>
      <c r="AE1145" s="234"/>
      <c r="AF1145" s="234"/>
      <c r="AG1145" s="234"/>
      <c r="AH1145" s="234"/>
      <c r="AI1145" s="234"/>
      <c r="AJ1145" s="234"/>
      <c r="AK1145" s="234"/>
      <c r="AL1145" s="258" t="str">
        <f t="shared" si="147"/>
        <v>нет</v>
      </c>
      <c r="AM1145" s="258" t="str">
        <f t="shared" si="149"/>
        <v>нет</v>
      </c>
      <c r="AN1145" s="258">
        <f t="shared" si="146"/>
        <v>0</v>
      </c>
      <c r="AO1145" s="258" t="e">
        <f t="shared" si="148"/>
        <v>#VALUE!</v>
      </c>
    </row>
    <row r="1146" spans="1:41">
      <c r="A1146" s="261" t="e">
        <f t="shared" si="150"/>
        <v>#VALUE!</v>
      </c>
      <c r="B1146" s="241">
        <v>1143</v>
      </c>
      <c r="C1146" s="242"/>
      <c r="D1146" s="257" t="str">
        <f t="shared" si="143"/>
        <v/>
      </c>
      <c r="E1146" s="234"/>
      <c r="F1146" s="234"/>
      <c r="G1146" s="242"/>
      <c r="H1146" s="257" t="str">
        <f t="shared" si="144"/>
        <v/>
      </c>
      <c r="I1146" s="234"/>
      <c r="J1146" s="234"/>
      <c r="K1146" s="234"/>
      <c r="L1146" s="234"/>
      <c r="M1146" s="308">
        <f t="shared" si="145"/>
        <v>0</v>
      </c>
      <c r="N1146" s="234"/>
      <c r="O1146" s="234"/>
      <c r="P1146" s="234"/>
      <c r="Q1146" s="234"/>
      <c r="R1146" s="234"/>
      <c r="S1146" s="234"/>
      <c r="T1146" s="234"/>
      <c r="U1146" s="234"/>
      <c r="V1146" s="234"/>
      <c r="W1146" s="234"/>
      <c r="X1146" s="234"/>
      <c r="Y1146" s="234"/>
      <c r="Z1146" s="234"/>
      <c r="AA1146" s="234"/>
      <c r="AB1146" s="234"/>
      <c r="AC1146" s="234"/>
      <c r="AD1146" s="234"/>
      <c r="AE1146" s="234"/>
      <c r="AF1146" s="234"/>
      <c r="AG1146" s="234"/>
      <c r="AH1146" s="234"/>
      <c r="AI1146" s="234"/>
      <c r="AJ1146" s="234"/>
      <c r="AK1146" s="234"/>
      <c r="AL1146" s="258" t="str">
        <f t="shared" si="147"/>
        <v>нет</v>
      </c>
      <c r="AM1146" s="258" t="str">
        <f t="shared" si="149"/>
        <v>нет</v>
      </c>
      <c r="AN1146" s="258">
        <f t="shared" si="146"/>
        <v>0</v>
      </c>
      <c r="AO1146" s="258" t="e">
        <f t="shared" si="148"/>
        <v>#VALUE!</v>
      </c>
    </row>
    <row r="1147" spans="1:41">
      <c r="A1147" s="261" t="e">
        <f t="shared" si="150"/>
        <v>#VALUE!</v>
      </c>
      <c r="B1147" s="241">
        <v>1144</v>
      </c>
      <c r="C1147" s="242"/>
      <c r="D1147" s="257" t="str">
        <f t="shared" si="143"/>
        <v/>
      </c>
      <c r="E1147" s="234"/>
      <c r="F1147" s="234"/>
      <c r="G1147" s="242"/>
      <c r="H1147" s="257" t="str">
        <f t="shared" si="144"/>
        <v/>
      </c>
      <c r="I1147" s="234"/>
      <c r="J1147" s="234"/>
      <c r="K1147" s="234"/>
      <c r="L1147" s="234"/>
      <c r="M1147" s="308">
        <f t="shared" si="145"/>
        <v>0</v>
      </c>
      <c r="N1147" s="234"/>
      <c r="O1147" s="234"/>
      <c r="P1147" s="234"/>
      <c r="Q1147" s="234"/>
      <c r="R1147" s="234"/>
      <c r="S1147" s="234"/>
      <c r="T1147" s="234"/>
      <c r="U1147" s="234"/>
      <c r="V1147" s="234"/>
      <c r="W1147" s="234"/>
      <c r="X1147" s="234"/>
      <c r="Y1147" s="234"/>
      <c r="Z1147" s="234"/>
      <c r="AA1147" s="234"/>
      <c r="AB1147" s="234"/>
      <c r="AC1147" s="234"/>
      <c r="AD1147" s="234"/>
      <c r="AE1147" s="234"/>
      <c r="AF1147" s="234"/>
      <c r="AG1147" s="234"/>
      <c r="AH1147" s="234"/>
      <c r="AI1147" s="234"/>
      <c r="AJ1147" s="234"/>
      <c r="AK1147" s="234"/>
      <c r="AL1147" s="258" t="str">
        <f t="shared" si="147"/>
        <v>нет</v>
      </c>
      <c r="AM1147" s="258" t="str">
        <f t="shared" si="149"/>
        <v>нет</v>
      </c>
      <c r="AN1147" s="258">
        <f t="shared" si="146"/>
        <v>0</v>
      </c>
      <c r="AO1147" s="258" t="e">
        <f t="shared" si="148"/>
        <v>#VALUE!</v>
      </c>
    </row>
    <row r="1148" spans="1:41">
      <c r="A1148" s="261" t="e">
        <f t="shared" si="150"/>
        <v>#VALUE!</v>
      </c>
      <c r="B1148" s="241">
        <v>1145</v>
      </c>
      <c r="C1148" s="242"/>
      <c r="D1148" s="257" t="str">
        <f t="shared" si="143"/>
        <v/>
      </c>
      <c r="E1148" s="234"/>
      <c r="F1148" s="234"/>
      <c r="G1148" s="242"/>
      <c r="H1148" s="257" t="str">
        <f t="shared" si="144"/>
        <v/>
      </c>
      <c r="I1148" s="234"/>
      <c r="J1148" s="234"/>
      <c r="K1148" s="234"/>
      <c r="L1148" s="234"/>
      <c r="M1148" s="308">
        <f t="shared" si="145"/>
        <v>0</v>
      </c>
      <c r="N1148" s="234"/>
      <c r="O1148" s="234"/>
      <c r="P1148" s="234"/>
      <c r="Q1148" s="234"/>
      <c r="R1148" s="234"/>
      <c r="S1148" s="234"/>
      <c r="T1148" s="234"/>
      <c r="U1148" s="234"/>
      <c r="V1148" s="234"/>
      <c r="W1148" s="234"/>
      <c r="X1148" s="234"/>
      <c r="Y1148" s="234"/>
      <c r="Z1148" s="234"/>
      <c r="AA1148" s="234"/>
      <c r="AB1148" s="234"/>
      <c r="AC1148" s="234"/>
      <c r="AD1148" s="234"/>
      <c r="AE1148" s="234"/>
      <c r="AF1148" s="234"/>
      <c r="AG1148" s="234"/>
      <c r="AH1148" s="234"/>
      <c r="AI1148" s="234"/>
      <c r="AJ1148" s="234"/>
      <c r="AK1148" s="234"/>
      <c r="AL1148" s="258" t="str">
        <f t="shared" si="147"/>
        <v>нет</v>
      </c>
      <c r="AM1148" s="258" t="str">
        <f t="shared" si="149"/>
        <v>нет</v>
      </c>
      <c r="AN1148" s="258">
        <f t="shared" si="146"/>
        <v>0</v>
      </c>
      <c r="AO1148" s="258" t="e">
        <f t="shared" si="148"/>
        <v>#VALUE!</v>
      </c>
    </row>
    <row r="1149" spans="1:41">
      <c r="A1149" s="261" t="e">
        <f t="shared" si="150"/>
        <v>#VALUE!</v>
      </c>
      <c r="B1149" s="241">
        <v>1146</v>
      </c>
      <c r="C1149" s="242"/>
      <c r="D1149" s="257" t="str">
        <f t="shared" si="143"/>
        <v/>
      </c>
      <c r="E1149" s="234"/>
      <c r="F1149" s="234"/>
      <c r="G1149" s="242"/>
      <c r="H1149" s="257" t="str">
        <f t="shared" si="144"/>
        <v/>
      </c>
      <c r="I1149" s="234"/>
      <c r="J1149" s="234"/>
      <c r="K1149" s="234"/>
      <c r="L1149" s="234"/>
      <c r="M1149" s="308">
        <f t="shared" si="145"/>
        <v>0</v>
      </c>
      <c r="N1149" s="234"/>
      <c r="O1149" s="234"/>
      <c r="P1149" s="234"/>
      <c r="Q1149" s="234"/>
      <c r="R1149" s="234"/>
      <c r="S1149" s="234"/>
      <c r="T1149" s="234"/>
      <c r="U1149" s="234"/>
      <c r="V1149" s="234"/>
      <c r="W1149" s="234"/>
      <c r="X1149" s="234"/>
      <c r="Y1149" s="234"/>
      <c r="Z1149" s="234"/>
      <c r="AA1149" s="234"/>
      <c r="AB1149" s="234"/>
      <c r="AC1149" s="234"/>
      <c r="AD1149" s="234"/>
      <c r="AE1149" s="234"/>
      <c r="AF1149" s="234"/>
      <c r="AG1149" s="234"/>
      <c r="AH1149" s="234"/>
      <c r="AI1149" s="234"/>
      <c r="AJ1149" s="234"/>
      <c r="AK1149" s="234"/>
      <c r="AL1149" s="258" t="str">
        <f t="shared" si="147"/>
        <v>нет</v>
      </c>
      <c r="AM1149" s="258" t="str">
        <f t="shared" si="149"/>
        <v>нет</v>
      </c>
      <c r="AN1149" s="258">
        <f t="shared" si="146"/>
        <v>0</v>
      </c>
      <c r="AO1149" s="258" t="e">
        <f t="shared" si="148"/>
        <v>#VALUE!</v>
      </c>
    </row>
    <row r="1150" spans="1:41">
      <c r="A1150" s="261" t="e">
        <f t="shared" si="150"/>
        <v>#VALUE!</v>
      </c>
      <c r="B1150" s="241">
        <v>1147</v>
      </c>
      <c r="C1150" s="242"/>
      <c r="D1150" s="257" t="str">
        <f t="shared" si="143"/>
        <v/>
      </c>
      <c r="E1150" s="234"/>
      <c r="F1150" s="234"/>
      <c r="G1150" s="242"/>
      <c r="H1150" s="257" t="str">
        <f t="shared" si="144"/>
        <v/>
      </c>
      <c r="I1150" s="234"/>
      <c r="J1150" s="234"/>
      <c r="K1150" s="234"/>
      <c r="L1150" s="234"/>
      <c r="M1150" s="308">
        <f t="shared" si="145"/>
        <v>0</v>
      </c>
      <c r="N1150" s="234"/>
      <c r="O1150" s="234"/>
      <c r="P1150" s="234"/>
      <c r="Q1150" s="234"/>
      <c r="R1150" s="234"/>
      <c r="S1150" s="234"/>
      <c r="T1150" s="234"/>
      <c r="U1150" s="234"/>
      <c r="V1150" s="234"/>
      <c r="W1150" s="234"/>
      <c r="X1150" s="234"/>
      <c r="Y1150" s="234"/>
      <c r="Z1150" s="234"/>
      <c r="AA1150" s="234"/>
      <c r="AB1150" s="234"/>
      <c r="AC1150" s="234"/>
      <c r="AD1150" s="234"/>
      <c r="AE1150" s="234"/>
      <c r="AF1150" s="234"/>
      <c r="AG1150" s="234"/>
      <c r="AH1150" s="234"/>
      <c r="AI1150" s="234"/>
      <c r="AJ1150" s="234"/>
      <c r="AK1150" s="234"/>
      <c r="AL1150" s="258" t="str">
        <f t="shared" si="147"/>
        <v>нет</v>
      </c>
      <c r="AM1150" s="258" t="str">
        <f t="shared" si="149"/>
        <v>нет</v>
      </c>
      <c r="AN1150" s="258">
        <f t="shared" si="146"/>
        <v>0</v>
      </c>
      <c r="AO1150" s="258" t="e">
        <f t="shared" si="148"/>
        <v>#VALUE!</v>
      </c>
    </row>
    <row r="1151" spans="1:41">
      <c r="A1151" s="261" t="e">
        <f t="shared" si="150"/>
        <v>#VALUE!</v>
      </c>
      <c r="B1151" s="241">
        <v>1148</v>
      </c>
      <c r="C1151" s="242"/>
      <c r="D1151" s="257" t="str">
        <f t="shared" ref="D1151:D1214" si="151">IFERROR(VLOOKUP(C1151,msu,2,0),"")</f>
        <v/>
      </c>
      <c r="E1151" s="234"/>
      <c r="F1151" s="234"/>
      <c r="G1151" s="242"/>
      <c r="H1151" s="257" t="str">
        <f t="shared" ref="H1151:H1214" si="152">IFERROR(VLOOKUP(G1151,oo,2,0),"")</f>
        <v/>
      </c>
      <c r="I1151" s="234"/>
      <c r="J1151" s="234"/>
      <c r="K1151" s="234"/>
      <c r="L1151" s="234"/>
      <c r="M1151" s="308">
        <f t="shared" ref="M1151:M1214" si="153">COUNTA(N1151:AK1151)</f>
        <v>0</v>
      </c>
      <c r="N1151" s="234"/>
      <c r="O1151" s="234"/>
      <c r="P1151" s="234"/>
      <c r="Q1151" s="234"/>
      <c r="R1151" s="234"/>
      <c r="S1151" s="234"/>
      <c r="T1151" s="234"/>
      <c r="U1151" s="234"/>
      <c r="V1151" s="234"/>
      <c r="W1151" s="234"/>
      <c r="X1151" s="234"/>
      <c r="Y1151" s="234"/>
      <c r="Z1151" s="234"/>
      <c r="AA1151" s="234"/>
      <c r="AB1151" s="234"/>
      <c r="AC1151" s="234"/>
      <c r="AD1151" s="234"/>
      <c r="AE1151" s="234"/>
      <c r="AF1151" s="234"/>
      <c r="AG1151" s="234"/>
      <c r="AH1151" s="234"/>
      <c r="AI1151" s="234"/>
      <c r="AJ1151" s="234"/>
      <c r="AK1151" s="234"/>
      <c r="AL1151" s="258" t="str">
        <f t="shared" si="147"/>
        <v>нет</v>
      </c>
      <c r="AM1151" s="258" t="str">
        <f t="shared" si="149"/>
        <v>нет</v>
      </c>
      <c r="AN1151" s="258">
        <f t="shared" ref="AN1151:AN1214" si="154">COUNTIF(N1151:AK1151,"призер")+COUNTIF(N1151:AK1151,"победитель")</f>
        <v>0</v>
      </c>
      <c r="AO1151" s="258" t="e">
        <f t="shared" si="148"/>
        <v>#VALUE!</v>
      </c>
    </row>
    <row r="1152" spans="1:41">
      <c r="A1152" s="261" t="e">
        <f t="shared" si="150"/>
        <v>#VALUE!</v>
      </c>
      <c r="B1152" s="241">
        <v>1149</v>
      </c>
      <c r="C1152" s="242"/>
      <c r="D1152" s="257" t="str">
        <f t="shared" si="151"/>
        <v/>
      </c>
      <c r="E1152" s="234"/>
      <c r="F1152" s="234"/>
      <c r="G1152" s="242"/>
      <c r="H1152" s="257" t="str">
        <f t="shared" si="152"/>
        <v/>
      </c>
      <c r="I1152" s="234"/>
      <c r="J1152" s="234"/>
      <c r="K1152" s="234"/>
      <c r="L1152" s="234"/>
      <c r="M1152" s="308">
        <f t="shared" si="153"/>
        <v>0</v>
      </c>
      <c r="N1152" s="234"/>
      <c r="O1152" s="234"/>
      <c r="P1152" s="234"/>
      <c r="Q1152" s="234"/>
      <c r="R1152" s="234"/>
      <c r="S1152" s="234"/>
      <c r="T1152" s="234"/>
      <c r="U1152" s="234"/>
      <c r="V1152" s="234"/>
      <c r="W1152" s="234"/>
      <c r="X1152" s="234"/>
      <c r="Y1152" s="234"/>
      <c r="Z1152" s="234"/>
      <c r="AA1152" s="234"/>
      <c r="AB1152" s="234"/>
      <c r="AC1152" s="234"/>
      <c r="AD1152" s="234"/>
      <c r="AE1152" s="234"/>
      <c r="AF1152" s="234"/>
      <c r="AG1152" s="234"/>
      <c r="AH1152" s="234"/>
      <c r="AI1152" s="234"/>
      <c r="AJ1152" s="234"/>
      <c r="AK1152" s="234"/>
      <c r="AL1152" s="258" t="str">
        <f t="shared" si="147"/>
        <v>нет</v>
      </c>
      <c r="AM1152" s="258" t="str">
        <f t="shared" si="149"/>
        <v>нет</v>
      </c>
      <c r="AN1152" s="258">
        <f t="shared" si="154"/>
        <v>0</v>
      </c>
      <c r="AO1152" s="258" t="e">
        <f t="shared" si="148"/>
        <v>#VALUE!</v>
      </c>
    </row>
    <row r="1153" spans="1:41">
      <c r="A1153" s="261" t="e">
        <f t="shared" si="150"/>
        <v>#VALUE!</v>
      </c>
      <c r="B1153" s="241">
        <v>1150</v>
      </c>
      <c r="C1153" s="242"/>
      <c r="D1153" s="257" t="str">
        <f t="shared" si="151"/>
        <v/>
      </c>
      <c r="E1153" s="234"/>
      <c r="F1153" s="234"/>
      <c r="G1153" s="242"/>
      <c r="H1153" s="257" t="str">
        <f t="shared" si="152"/>
        <v/>
      </c>
      <c r="I1153" s="234"/>
      <c r="J1153" s="234"/>
      <c r="K1153" s="234"/>
      <c r="L1153" s="234"/>
      <c r="M1153" s="308">
        <f t="shared" si="153"/>
        <v>0</v>
      </c>
      <c r="N1153" s="234"/>
      <c r="O1153" s="234"/>
      <c r="P1153" s="234"/>
      <c r="Q1153" s="234"/>
      <c r="R1153" s="234"/>
      <c r="S1153" s="234"/>
      <c r="T1153" s="234"/>
      <c r="U1153" s="234"/>
      <c r="V1153" s="234"/>
      <c r="W1153" s="234"/>
      <c r="X1153" s="234"/>
      <c r="Y1153" s="234"/>
      <c r="Z1153" s="234"/>
      <c r="AA1153" s="234"/>
      <c r="AB1153" s="234"/>
      <c r="AC1153" s="234"/>
      <c r="AD1153" s="234"/>
      <c r="AE1153" s="234"/>
      <c r="AF1153" s="234"/>
      <c r="AG1153" s="234"/>
      <c r="AH1153" s="234"/>
      <c r="AI1153" s="234"/>
      <c r="AJ1153" s="234"/>
      <c r="AK1153" s="234"/>
      <c r="AL1153" s="258" t="str">
        <f t="shared" si="147"/>
        <v>нет</v>
      </c>
      <c r="AM1153" s="258" t="str">
        <f t="shared" si="149"/>
        <v>нет</v>
      </c>
      <c r="AN1153" s="258">
        <f t="shared" si="154"/>
        <v>0</v>
      </c>
      <c r="AO1153" s="258" t="e">
        <f t="shared" si="148"/>
        <v>#VALUE!</v>
      </c>
    </row>
    <row r="1154" spans="1:41">
      <c r="A1154" s="261" t="e">
        <f t="shared" si="150"/>
        <v>#VALUE!</v>
      </c>
      <c r="B1154" s="241">
        <v>1151</v>
      </c>
      <c r="C1154" s="242"/>
      <c r="D1154" s="257" t="str">
        <f t="shared" si="151"/>
        <v/>
      </c>
      <c r="E1154" s="234"/>
      <c r="F1154" s="234"/>
      <c r="G1154" s="242"/>
      <c r="H1154" s="257" t="str">
        <f t="shared" si="152"/>
        <v/>
      </c>
      <c r="I1154" s="234"/>
      <c r="J1154" s="234"/>
      <c r="K1154" s="234"/>
      <c r="L1154" s="234"/>
      <c r="M1154" s="308">
        <f t="shared" si="153"/>
        <v>0</v>
      </c>
      <c r="N1154" s="234"/>
      <c r="O1154" s="234"/>
      <c r="P1154" s="234"/>
      <c r="Q1154" s="234"/>
      <c r="R1154" s="234"/>
      <c r="S1154" s="234"/>
      <c r="T1154" s="234"/>
      <c r="U1154" s="234"/>
      <c r="V1154" s="234"/>
      <c r="W1154" s="234"/>
      <c r="X1154" s="234"/>
      <c r="Y1154" s="234"/>
      <c r="Z1154" s="234"/>
      <c r="AA1154" s="234"/>
      <c r="AB1154" s="234"/>
      <c r="AC1154" s="234"/>
      <c r="AD1154" s="234"/>
      <c r="AE1154" s="234"/>
      <c r="AF1154" s="234"/>
      <c r="AG1154" s="234"/>
      <c r="AH1154" s="234"/>
      <c r="AI1154" s="234"/>
      <c r="AJ1154" s="234"/>
      <c r="AK1154" s="234"/>
      <c r="AL1154" s="258" t="str">
        <f t="shared" si="147"/>
        <v>нет</v>
      </c>
      <c r="AM1154" s="258" t="str">
        <f t="shared" si="149"/>
        <v>нет</v>
      </c>
      <c r="AN1154" s="258">
        <f t="shared" si="154"/>
        <v>0</v>
      </c>
      <c r="AO1154" s="258" t="e">
        <f t="shared" si="148"/>
        <v>#VALUE!</v>
      </c>
    </row>
    <row r="1155" spans="1:41">
      <c r="A1155" s="261" t="e">
        <f t="shared" si="150"/>
        <v>#VALUE!</v>
      </c>
      <c r="B1155" s="241">
        <v>1152</v>
      </c>
      <c r="C1155" s="242"/>
      <c r="D1155" s="257" t="str">
        <f t="shared" si="151"/>
        <v/>
      </c>
      <c r="E1155" s="234"/>
      <c r="F1155" s="234"/>
      <c r="G1155" s="242"/>
      <c r="H1155" s="257" t="str">
        <f t="shared" si="152"/>
        <v/>
      </c>
      <c r="I1155" s="234"/>
      <c r="J1155" s="234"/>
      <c r="K1155" s="234"/>
      <c r="L1155" s="234"/>
      <c r="M1155" s="308">
        <f t="shared" si="153"/>
        <v>0</v>
      </c>
      <c r="N1155" s="234"/>
      <c r="O1155" s="234"/>
      <c r="P1155" s="234"/>
      <c r="Q1155" s="234"/>
      <c r="R1155" s="234"/>
      <c r="S1155" s="234"/>
      <c r="T1155" s="234"/>
      <c r="U1155" s="234"/>
      <c r="V1155" s="234"/>
      <c r="W1155" s="234"/>
      <c r="X1155" s="234"/>
      <c r="Y1155" s="234"/>
      <c r="Z1155" s="234"/>
      <c r="AA1155" s="234"/>
      <c r="AB1155" s="234"/>
      <c r="AC1155" s="234"/>
      <c r="AD1155" s="234"/>
      <c r="AE1155" s="234"/>
      <c r="AF1155" s="234"/>
      <c r="AG1155" s="234"/>
      <c r="AH1155" s="234"/>
      <c r="AI1155" s="234"/>
      <c r="AJ1155" s="234"/>
      <c r="AK1155" s="234"/>
      <c r="AL1155" s="258" t="str">
        <f t="shared" si="147"/>
        <v>нет</v>
      </c>
      <c r="AM1155" s="258" t="str">
        <f t="shared" si="149"/>
        <v>нет</v>
      </c>
      <c r="AN1155" s="258">
        <f t="shared" si="154"/>
        <v>0</v>
      </c>
      <c r="AO1155" s="258" t="e">
        <f t="shared" si="148"/>
        <v>#VALUE!</v>
      </c>
    </row>
    <row r="1156" spans="1:41">
      <c r="A1156" s="261" t="e">
        <f t="shared" si="150"/>
        <v>#VALUE!</v>
      </c>
      <c r="B1156" s="241">
        <v>1153</v>
      </c>
      <c r="C1156" s="242"/>
      <c r="D1156" s="257" t="str">
        <f t="shared" si="151"/>
        <v/>
      </c>
      <c r="E1156" s="234"/>
      <c r="F1156" s="234"/>
      <c r="G1156" s="242"/>
      <c r="H1156" s="257" t="str">
        <f t="shared" si="152"/>
        <v/>
      </c>
      <c r="I1156" s="234"/>
      <c r="J1156" s="234"/>
      <c r="K1156" s="234"/>
      <c r="L1156" s="234"/>
      <c r="M1156" s="308">
        <f t="shared" si="153"/>
        <v>0</v>
      </c>
      <c r="N1156" s="234"/>
      <c r="O1156" s="234"/>
      <c r="P1156" s="234"/>
      <c r="Q1156" s="234"/>
      <c r="R1156" s="234"/>
      <c r="S1156" s="234"/>
      <c r="T1156" s="234"/>
      <c r="U1156" s="234"/>
      <c r="V1156" s="234"/>
      <c r="W1156" s="234"/>
      <c r="X1156" s="234"/>
      <c r="Y1156" s="234"/>
      <c r="Z1156" s="234"/>
      <c r="AA1156" s="234"/>
      <c r="AB1156" s="234"/>
      <c r="AC1156" s="234"/>
      <c r="AD1156" s="234"/>
      <c r="AE1156" s="234"/>
      <c r="AF1156" s="234"/>
      <c r="AG1156" s="234"/>
      <c r="AH1156" s="234"/>
      <c r="AI1156" s="234"/>
      <c r="AJ1156" s="234"/>
      <c r="AK1156" s="234"/>
      <c r="AL1156" s="258" t="str">
        <f t="shared" si="147"/>
        <v>нет</v>
      </c>
      <c r="AM1156" s="258" t="str">
        <f t="shared" si="149"/>
        <v>нет</v>
      </c>
      <c r="AN1156" s="258">
        <f t="shared" si="154"/>
        <v>0</v>
      </c>
      <c r="AO1156" s="258" t="e">
        <f t="shared" si="148"/>
        <v>#VALUE!</v>
      </c>
    </row>
    <row r="1157" spans="1:41">
      <c r="A1157" s="261" t="e">
        <f t="shared" si="150"/>
        <v>#VALUE!</v>
      </c>
      <c r="B1157" s="241">
        <v>1154</v>
      </c>
      <c r="C1157" s="242"/>
      <c r="D1157" s="257" t="str">
        <f t="shared" si="151"/>
        <v/>
      </c>
      <c r="E1157" s="234"/>
      <c r="F1157" s="234"/>
      <c r="G1157" s="242"/>
      <c r="H1157" s="257" t="str">
        <f t="shared" si="152"/>
        <v/>
      </c>
      <c r="I1157" s="234"/>
      <c r="J1157" s="234"/>
      <c r="K1157" s="234"/>
      <c r="L1157" s="234"/>
      <c r="M1157" s="308">
        <f t="shared" si="153"/>
        <v>0</v>
      </c>
      <c r="N1157" s="234"/>
      <c r="O1157" s="234"/>
      <c r="P1157" s="234"/>
      <c r="Q1157" s="234"/>
      <c r="R1157" s="234"/>
      <c r="S1157" s="234"/>
      <c r="T1157" s="234"/>
      <c r="U1157" s="234"/>
      <c r="V1157" s="234"/>
      <c r="W1157" s="234"/>
      <c r="X1157" s="234"/>
      <c r="Y1157" s="234"/>
      <c r="Z1157" s="234"/>
      <c r="AA1157" s="234"/>
      <c r="AB1157" s="234"/>
      <c r="AC1157" s="234"/>
      <c r="AD1157" s="234"/>
      <c r="AE1157" s="234"/>
      <c r="AF1157" s="234"/>
      <c r="AG1157" s="234"/>
      <c r="AH1157" s="234"/>
      <c r="AI1157" s="234"/>
      <c r="AJ1157" s="234"/>
      <c r="AK1157" s="234"/>
      <c r="AL1157" s="258" t="str">
        <f t="shared" ref="AL1157:AL1220" si="155">IF($I1157&lt;5,"нет",IF($I1157&gt;9,"нет","да"))</f>
        <v>нет</v>
      </c>
      <c r="AM1157" s="258" t="str">
        <f t="shared" si="149"/>
        <v>нет</v>
      </c>
      <c r="AN1157" s="258">
        <f t="shared" si="154"/>
        <v>0</v>
      </c>
      <c r="AO1157" s="258" t="e">
        <f t="shared" ref="AO1157:AO1220" si="156">IF(LEN(G1157)=5,LEFT(G1157,1)+100,LEFT(G1157,2)+100)</f>
        <v>#VALUE!</v>
      </c>
    </row>
    <row r="1158" spans="1:41">
      <c r="A1158" s="261" t="e">
        <f t="shared" si="150"/>
        <v>#VALUE!</v>
      </c>
      <c r="B1158" s="241">
        <v>1155</v>
      </c>
      <c r="C1158" s="242"/>
      <c r="D1158" s="257" t="str">
        <f t="shared" si="151"/>
        <v/>
      </c>
      <c r="E1158" s="234"/>
      <c r="F1158" s="234"/>
      <c r="G1158" s="242"/>
      <c r="H1158" s="257" t="str">
        <f t="shared" si="152"/>
        <v/>
      </c>
      <c r="I1158" s="234"/>
      <c r="J1158" s="234"/>
      <c r="K1158" s="234"/>
      <c r="L1158" s="234"/>
      <c r="M1158" s="308">
        <f t="shared" si="153"/>
        <v>0</v>
      </c>
      <c r="N1158" s="234"/>
      <c r="O1158" s="234"/>
      <c r="P1158" s="234"/>
      <c r="Q1158" s="234"/>
      <c r="R1158" s="234"/>
      <c r="S1158" s="234"/>
      <c r="T1158" s="234"/>
      <c r="U1158" s="234"/>
      <c r="V1158" s="234"/>
      <c r="W1158" s="234"/>
      <c r="X1158" s="234"/>
      <c r="Y1158" s="234"/>
      <c r="Z1158" s="234"/>
      <c r="AA1158" s="234"/>
      <c r="AB1158" s="234"/>
      <c r="AC1158" s="234"/>
      <c r="AD1158" s="234"/>
      <c r="AE1158" s="234"/>
      <c r="AF1158" s="234"/>
      <c r="AG1158" s="234"/>
      <c r="AH1158" s="234"/>
      <c r="AI1158" s="234"/>
      <c r="AJ1158" s="234"/>
      <c r="AK1158" s="234"/>
      <c r="AL1158" s="258" t="str">
        <f t="shared" si="155"/>
        <v>нет</v>
      </c>
      <c r="AM1158" s="258" t="str">
        <f t="shared" ref="AM1158:AM1221" si="157">IF($I1158&lt;=9,"нет","да")</f>
        <v>нет</v>
      </c>
      <c r="AN1158" s="258">
        <f t="shared" si="154"/>
        <v>0</v>
      </c>
      <c r="AO1158" s="258" t="e">
        <f t="shared" si="156"/>
        <v>#VALUE!</v>
      </c>
    </row>
    <row r="1159" spans="1:41">
      <c r="A1159" s="261" t="e">
        <f t="shared" si="150"/>
        <v>#VALUE!</v>
      </c>
      <c r="B1159" s="241">
        <v>1156</v>
      </c>
      <c r="C1159" s="242"/>
      <c r="D1159" s="257" t="str">
        <f t="shared" si="151"/>
        <v/>
      </c>
      <c r="E1159" s="234"/>
      <c r="F1159" s="234"/>
      <c r="G1159" s="242"/>
      <c r="H1159" s="257" t="str">
        <f t="shared" si="152"/>
        <v/>
      </c>
      <c r="I1159" s="234"/>
      <c r="J1159" s="234"/>
      <c r="K1159" s="234"/>
      <c r="L1159" s="234"/>
      <c r="M1159" s="308">
        <f t="shared" si="153"/>
        <v>0</v>
      </c>
      <c r="N1159" s="234"/>
      <c r="O1159" s="234"/>
      <c r="P1159" s="234"/>
      <c r="Q1159" s="234"/>
      <c r="R1159" s="234"/>
      <c r="S1159" s="234"/>
      <c r="T1159" s="234"/>
      <c r="U1159" s="234"/>
      <c r="V1159" s="234"/>
      <c r="W1159" s="234"/>
      <c r="X1159" s="234"/>
      <c r="Y1159" s="234"/>
      <c r="Z1159" s="234"/>
      <c r="AA1159" s="234"/>
      <c r="AB1159" s="234"/>
      <c r="AC1159" s="234"/>
      <c r="AD1159" s="234"/>
      <c r="AE1159" s="234"/>
      <c r="AF1159" s="234"/>
      <c r="AG1159" s="234"/>
      <c r="AH1159" s="234"/>
      <c r="AI1159" s="234"/>
      <c r="AJ1159" s="234"/>
      <c r="AK1159" s="234"/>
      <c r="AL1159" s="258" t="str">
        <f t="shared" si="155"/>
        <v>нет</v>
      </c>
      <c r="AM1159" s="258" t="str">
        <f t="shared" si="157"/>
        <v>нет</v>
      </c>
      <c r="AN1159" s="258">
        <f t="shared" si="154"/>
        <v>0</v>
      </c>
      <c r="AO1159" s="258" t="e">
        <f t="shared" si="156"/>
        <v>#VALUE!</v>
      </c>
    </row>
    <row r="1160" spans="1:41">
      <c r="A1160" s="261" t="e">
        <f t="shared" ref="A1160:A1223" si="158">IF($AO1160=$C1160, "Код_ОО+МСУ_верно", "Требуется проверка кода ОО или МСУ, кроме 101, 102,103")</f>
        <v>#VALUE!</v>
      </c>
      <c r="B1160" s="241">
        <v>1157</v>
      </c>
      <c r="C1160" s="242"/>
      <c r="D1160" s="257" t="str">
        <f t="shared" si="151"/>
        <v/>
      </c>
      <c r="E1160" s="234"/>
      <c r="F1160" s="234"/>
      <c r="G1160" s="242"/>
      <c r="H1160" s="257" t="str">
        <f t="shared" si="152"/>
        <v/>
      </c>
      <c r="I1160" s="234"/>
      <c r="J1160" s="234"/>
      <c r="K1160" s="234"/>
      <c r="L1160" s="234"/>
      <c r="M1160" s="308">
        <f t="shared" si="153"/>
        <v>0</v>
      </c>
      <c r="N1160" s="234"/>
      <c r="O1160" s="234"/>
      <c r="P1160" s="234"/>
      <c r="Q1160" s="234"/>
      <c r="R1160" s="234"/>
      <c r="S1160" s="234"/>
      <c r="T1160" s="234"/>
      <c r="U1160" s="234"/>
      <c r="V1160" s="234"/>
      <c r="W1160" s="234"/>
      <c r="X1160" s="234"/>
      <c r="Y1160" s="234"/>
      <c r="Z1160" s="234"/>
      <c r="AA1160" s="234"/>
      <c r="AB1160" s="234"/>
      <c r="AC1160" s="234"/>
      <c r="AD1160" s="234"/>
      <c r="AE1160" s="234"/>
      <c r="AF1160" s="234"/>
      <c r="AG1160" s="234"/>
      <c r="AH1160" s="234"/>
      <c r="AI1160" s="234"/>
      <c r="AJ1160" s="234"/>
      <c r="AK1160" s="234"/>
      <c r="AL1160" s="258" t="str">
        <f t="shared" si="155"/>
        <v>нет</v>
      </c>
      <c r="AM1160" s="258" t="str">
        <f t="shared" si="157"/>
        <v>нет</v>
      </c>
      <c r="AN1160" s="258">
        <f t="shared" si="154"/>
        <v>0</v>
      </c>
      <c r="AO1160" s="258" t="e">
        <f t="shared" si="156"/>
        <v>#VALUE!</v>
      </c>
    </row>
    <row r="1161" spans="1:41">
      <c r="A1161" s="261" t="e">
        <f t="shared" si="158"/>
        <v>#VALUE!</v>
      </c>
      <c r="B1161" s="241">
        <v>1158</v>
      </c>
      <c r="C1161" s="242"/>
      <c r="D1161" s="257" t="str">
        <f t="shared" si="151"/>
        <v/>
      </c>
      <c r="E1161" s="234"/>
      <c r="F1161" s="234"/>
      <c r="G1161" s="242"/>
      <c r="H1161" s="257" t="str">
        <f t="shared" si="152"/>
        <v/>
      </c>
      <c r="I1161" s="234"/>
      <c r="J1161" s="234"/>
      <c r="K1161" s="234"/>
      <c r="L1161" s="234"/>
      <c r="M1161" s="308">
        <f t="shared" si="153"/>
        <v>0</v>
      </c>
      <c r="N1161" s="234"/>
      <c r="O1161" s="234"/>
      <c r="P1161" s="234"/>
      <c r="Q1161" s="234"/>
      <c r="R1161" s="234"/>
      <c r="S1161" s="234"/>
      <c r="T1161" s="234"/>
      <c r="U1161" s="234"/>
      <c r="V1161" s="234"/>
      <c r="W1161" s="234"/>
      <c r="X1161" s="234"/>
      <c r="Y1161" s="234"/>
      <c r="Z1161" s="234"/>
      <c r="AA1161" s="234"/>
      <c r="AB1161" s="234"/>
      <c r="AC1161" s="234"/>
      <c r="AD1161" s="234"/>
      <c r="AE1161" s="234"/>
      <c r="AF1161" s="234"/>
      <c r="AG1161" s="234"/>
      <c r="AH1161" s="234"/>
      <c r="AI1161" s="234"/>
      <c r="AJ1161" s="234"/>
      <c r="AK1161" s="234"/>
      <c r="AL1161" s="258" t="str">
        <f t="shared" si="155"/>
        <v>нет</v>
      </c>
      <c r="AM1161" s="258" t="str">
        <f t="shared" si="157"/>
        <v>нет</v>
      </c>
      <c r="AN1161" s="258">
        <f t="shared" si="154"/>
        <v>0</v>
      </c>
      <c r="AO1161" s="258" t="e">
        <f t="shared" si="156"/>
        <v>#VALUE!</v>
      </c>
    </row>
    <row r="1162" spans="1:41">
      <c r="A1162" s="261" t="e">
        <f t="shared" si="158"/>
        <v>#VALUE!</v>
      </c>
      <c r="B1162" s="241">
        <v>1159</v>
      </c>
      <c r="C1162" s="242"/>
      <c r="D1162" s="257" t="str">
        <f t="shared" si="151"/>
        <v/>
      </c>
      <c r="E1162" s="234"/>
      <c r="F1162" s="234"/>
      <c r="G1162" s="242"/>
      <c r="H1162" s="257" t="str">
        <f t="shared" si="152"/>
        <v/>
      </c>
      <c r="I1162" s="234"/>
      <c r="J1162" s="234"/>
      <c r="K1162" s="234"/>
      <c r="L1162" s="234"/>
      <c r="M1162" s="308">
        <f t="shared" si="153"/>
        <v>0</v>
      </c>
      <c r="N1162" s="234"/>
      <c r="O1162" s="234"/>
      <c r="P1162" s="234"/>
      <c r="Q1162" s="234"/>
      <c r="R1162" s="234"/>
      <c r="S1162" s="234"/>
      <c r="T1162" s="234"/>
      <c r="U1162" s="234"/>
      <c r="V1162" s="234"/>
      <c r="W1162" s="234"/>
      <c r="X1162" s="234"/>
      <c r="Y1162" s="234"/>
      <c r="Z1162" s="234"/>
      <c r="AA1162" s="234"/>
      <c r="AB1162" s="234"/>
      <c r="AC1162" s="234"/>
      <c r="AD1162" s="234"/>
      <c r="AE1162" s="234"/>
      <c r="AF1162" s="234"/>
      <c r="AG1162" s="234"/>
      <c r="AH1162" s="234"/>
      <c r="AI1162" s="234"/>
      <c r="AJ1162" s="234"/>
      <c r="AK1162" s="234"/>
      <c r="AL1162" s="258" t="str">
        <f t="shared" si="155"/>
        <v>нет</v>
      </c>
      <c r="AM1162" s="258" t="str">
        <f t="shared" si="157"/>
        <v>нет</v>
      </c>
      <c r="AN1162" s="258">
        <f t="shared" si="154"/>
        <v>0</v>
      </c>
      <c r="AO1162" s="258" t="e">
        <f t="shared" si="156"/>
        <v>#VALUE!</v>
      </c>
    </row>
    <row r="1163" spans="1:41">
      <c r="A1163" s="261" t="e">
        <f t="shared" si="158"/>
        <v>#VALUE!</v>
      </c>
      <c r="B1163" s="241">
        <v>1160</v>
      </c>
      <c r="C1163" s="242"/>
      <c r="D1163" s="257" t="str">
        <f t="shared" si="151"/>
        <v/>
      </c>
      <c r="E1163" s="234"/>
      <c r="F1163" s="234"/>
      <c r="G1163" s="242"/>
      <c r="H1163" s="257" t="str">
        <f t="shared" si="152"/>
        <v/>
      </c>
      <c r="I1163" s="234"/>
      <c r="J1163" s="234"/>
      <c r="K1163" s="234"/>
      <c r="L1163" s="234"/>
      <c r="M1163" s="308">
        <f t="shared" si="153"/>
        <v>0</v>
      </c>
      <c r="N1163" s="234"/>
      <c r="O1163" s="234"/>
      <c r="P1163" s="234"/>
      <c r="Q1163" s="234"/>
      <c r="R1163" s="234"/>
      <c r="S1163" s="234"/>
      <c r="T1163" s="234"/>
      <c r="U1163" s="234"/>
      <c r="V1163" s="234"/>
      <c r="W1163" s="234"/>
      <c r="X1163" s="234"/>
      <c r="Y1163" s="234"/>
      <c r="Z1163" s="234"/>
      <c r="AA1163" s="234"/>
      <c r="AB1163" s="234"/>
      <c r="AC1163" s="234"/>
      <c r="AD1163" s="234"/>
      <c r="AE1163" s="234"/>
      <c r="AF1163" s="234"/>
      <c r="AG1163" s="234"/>
      <c r="AH1163" s="234"/>
      <c r="AI1163" s="234"/>
      <c r="AJ1163" s="234"/>
      <c r="AK1163" s="234"/>
      <c r="AL1163" s="258" t="str">
        <f t="shared" si="155"/>
        <v>нет</v>
      </c>
      <c r="AM1163" s="258" t="str">
        <f t="shared" si="157"/>
        <v>нет</v>
      </c>
      <c r="AN1163" s="258">
        <f t="shared" si="154"/>
        <v>0</v>
      </c>
      <c r="AO1163" s="258" t="e">
        <f t="shared" si="156"/>
        <v>#VALUE!</v>
      </c>
    </row>
    <row r="1164" spans="1:41">
      <c r="A1164" s="261" t="e">
        <f t="shared" si="158"/>
        <v>#VALUE!</v>
      </c>
      <c r="B1164" s="241">
        <v>1161</v>
      </c>
      <c r="C1164" s="242"/>
      <c r="D1164" s="257" t="str">
        <f t="shared" si="151"/>
        <v/>
      </c>
      <c r="E1164" s="234"/>
      <c r="F1164" s="234"/>
      <c r="G1164" s="242"/>
      <c r="H1164" s="257" t="str">
        <f t="shared" si="152"/>
        <v/>
      </c>
      <c r="I1164" s="234"/>
      <c r="J1164" s="234"/>
      <c r="K1164" s="234"/>
      <c r="L1164" s="234"/>
      <c r="M1164" s="308">
        <f t="shared" si="153"/>
        <v>0</v>
      </c>
      <c r="N1164" s="234"/>
      <c r="O1164" s="234"/>
      <c r="P1164" s="234"/>
      <c r="Q1164" s="234"/>
      <c r="R1164" s="234"/>
      <c r="S1164" s="234"/>
      <c r="T1164" s="234"/>
      <c r="U1164" s="234"/>
      <c r="V1164" s="234"/>
      <c r="W1164" s="234"/>
      <c r="X1164" s="234"/>
      <c r="Y1164" s="234"/>
      <c r="Z1164" s="234"/>
      <c r="AA1164" s="234"/>
      <c r="AB1164" s="234"/>
      <c r="AC1164" s="234"/>
      <c r="AD1164" s="234"/>
      <c r="AE1164" s="234"/>
      <c r="AF1164" s="234"/>
      <c r="AG1164" s="234"/>
      <c r="AH1164" s="234"/>
      <c r="AI1164" s="234"/>
      <c r="AJ1164" s="234"/>
      <c r="AK1164" s="234"/>
      <c r="AL1164" s="258" t="str">
        <f t="shared" si="155"/>
        <v>нет</v>
      </c>
      <c r="AM1164" s="258" t="str">
        <f t="shared" si="157"/>
        <v>нет</v>
      </c>
      <c r="AN1164" s="258">
        <f t="shared" si="154"/>
        <v>0</v>
      </c>
      <c r="AO1164" s="258" t="e">
        <f t="shared" si="156"/>
        <v>#VALUE!</v>
      </c>
    </row>
    <row r="1165" spans="1:41">
      <c r="A1165" s="261" t="e">
        <f t="shared" si="158"/>
        <v>#VALUE!</v>
      </c>
      <c r="B1165" s="241">
        <v>1162</v>
      </c>
      <c r="C1165" s="242"/>
      <c r="D1165" s="257" t="str">
        <f t="shared" si="151"/>
        <v/>
      </c>
      <c r="E1165" s="234"/>
      <c r="F1165" s="234"/>
      <c r="G1165" s="242"/>
      <c r="H1165" s="257" t="str">
        <f t="shared" si="152"/>
        <v/>
      </c>
      <c r="I1165" s="234"/>
      <c r="J1165" s="234"/>
      <c r="K1165" s="234"/>
      <c r="L1165" s="234"/>
      <c r="M1165" s="308">
        <f t="shared" si="153"/>
        <v>0</v>
      </c>
      <c r="N1165" s="234"/>
      <c r="O1165" s="234"/>
      <c r="P1165" s="234"/>
      <c r="Q1165" s="234"/>
      <c r="R1165" s="234"/>
      <c r="S1165" s="234"/>
      <c r="T1165" s="234"/>
      <c r="U1165" s="234"/>
      <c r="V1165" s="234"/>
      <c r="W1165" s="234"/>
      <c r="X1165" s="234"/>
      <c r="Y1165" s="234"/>
      <c r="Z1165" s="234"/>
      <c r="AA1165" s="234"/>
      <c r="AB1165" s="234"/>
      <c r="AC1165" s="234"/>
      <c r="AD1165" s="234"/>
      <c r="AE1165" s="234"/>
      <c r="AF1165" s="234"/>
      <c r="AG1165" s="234"/>
      <c r="AH1165" s="234"/>
      <c r="AI1165" s="234"/>
      <c r="AJ1165" s="234"/>
      <c r="AK1165" s="234"/>
      <c r="AL1165" s="258" t="str">
        <f t="shared" si="155"/>
        <v>нет</v>
      </c>
      <c r="AM1165" s="258" t="str">
        <f t="shared" si="157"/>
        <v>нет</v>
      </c>
      <c r="AN1165" s="258">
        <f t="shared" si="154"/>
        <v>0</v>
      </c>
      <c r="AO1165" s="258" t="e">
        <f t="shared" si="156"/>
        <v>#VALUE!</v>
      </c>
    </row>
    <row r="1166" spans="1:41">
      <c r="A1166" s="261" t="e">
        <f t="shared" si="158"/>
        <v>#VALUE!</v>
      </c>
      <c r="B1166" s="241">
        <v>1163</v>
      </c>
      <c r="C1166" s="242"/>
      <c r="D1166" s="257" t="str">
        <f t="shared" si="151"/>
        <v/>
      </c>
      <c r="E1166" s="234"/>
      <c r="F1166" s="234"/>
      <c r="G1166" s="242"/>
      <c r="H1166" s="257" t="str">
        <f t="shared" si="152"/>
        <v/>
      </c>
      <c r="I1166" s="234"/>
      <c r="J1166" s="234"/>
      <c r="K1166" s="234"/>
      <c r="L1166" s="234"/>
      <c r="M1166" s="308">
        <f t="shared" si="153"/>
        <v>0</v>
      </c>
      <c r="N1166" s="234"/>
      <c r="O1166" s="234"/>
      <c r="P1166" s="234"/>
      <c r="Q1166" s="234"/>
      <c r="R1166" s="234"/>
      <c r="S1166" s="234"/>
      <c r="T1166" s="234"/>
      <c r="U1166" s="234"/>
      <c r="V1166" s="234"/>
      <c r="W1166" s="234"/>
      <c r="X1166" s="234"/>
      <c r="Y1166" s="234"/>
      <c r="Z1166" s="234"/>
      <c r="AA1166" s="234"/>
      <c r="AB1166" s="234"/>
      <c r="AC1166" s="234"/>
      <c r="AD1166" s="234"/>
      <c r="AE1166" s="234"/>
      <c r="AF1166" s="234"/>
      <c r="AG1166" s="234"/>
      <c r="AH1166" s="234"/>
      <c r="AI1166" s="234"/>
      <c r="AJ1166" s="234"/>
      <c r="AK1166" s="234"/>
      <c r="AL1166" s="258" t="str">
        <f t="shared" si="155"/>
        <v>нет</v>
      </c>
      <c r="AM1166" s="258" t="str">
        <f t="shared" si="157"/>
        <v>нет</v>
      </c>
      <c r="AN1166" s="258">
        <f t="shared" si="154"/>
        <v>0</v>
      </c>
      <c r="AO1166" s="258" t="e">
        <f t="shared" si="156"/>
        <v>#VALUE!</v>
      </c>
    </row>
    <row r="1167" spans="1:41">
      <c r="A1167" s="261" t="e">
        <f t="shared" si="158"/>
        <v>#VALUE!</v>
      </c>
      <c r="B1167" s="241">
        <v>1164</v>
      </c>
      <c r="C1167" s="242"/>
      <c r="D1167" s="257" t="str">
        <f t="shared" si="151"/>
        <v/>
      </c>
      <c r="E1167" s="234"/>
      <c r="F1167" s="234"/>
      <c r="G1167" s="242"/>
      <c r="H1167" s="257" t="str">
        <f t="shared" si="152"/>
        <v/>
      </c>
      <c r="I1167" s="234"/>
      <c r="J1167" s="234"/>
      <c r="K1167" s="234"/>
      <c r="L1167" s="234"/>
      <c r="M1167" s="308">
        <f t="shared" si="153"/>
        <v>0</v>
      </c>
      <c r="N1167" s="234"/>
      <c r="O1167" s="234"/>
      <c r="P1167" s="234"/>
      <c r="Q1167" s="234"/>
      <c r="R1167" s="234"/>
      <c r="S1167" s="234"/>
      <c r="T1167" s="234"/>
      <c r="U1167" s="234"/>
      <c r="V1167" s="234"/>
      <c r="W1167" s="234"/>
      <c r="X1167" s="234"/>
      <c r="Y1167" s="234"/>
      <c r="Z1167" s="234"/>
      <c r="AA1167" s="234"/>
      <c r="AB1167" s="234"/>
      <c r="AC1167" s="234"/>
      <c r="AD1167" s="234"/>
      <c r="AE1167" s="234"/>
      <c r="AF1167" s="234"/>
      <c r="AG1167" s="234"/>
      <c r="AH1167" s="234"/>
      <c r="AI1167" s="234"/>
      <c r="AJ1167" s="234"/>
      <c r="AK1167" s="234"/>
      <c r="AL1167" s="258" t="str">
        <f t="shared" si="155"/>
        <v>нет</v>
      </c>
      <c r="AM1167" s="258" t="str">
        <f t="shared" si="157"/>
        <v>нет</v>
      </c>
      <c r="AN1167" s="258">
        <f t="shared" si="154"/>
        <v>0</v>
      </c>
      <c r="AO1167" s="258" t="e">
        <f t="shared" si="156"/>
        <v>#VALUE!</v>
      </c>
    </row>
    <row r="1168" spans="1:41">
      <c r="A1168" s="261" t="e">
        <f t="shared" si="158"/>
        <v>#VALUE!</v>
      </c>
      <c r="B1168" s="241">
        <v>1165</v>
      </c>
      <c r="C1168" s="242"/>
      <c r="D1168" s="257" t="str">
        <f t="shared" si="151"/>
        <v/>
      </c>
      <c r="E1168" s="234"/>
      <c r="F1168" s="234"/>
      <c r="G1168" s="242"/>
      <c r="H1168" s="257" t="str">
        <f t="shared" si="152"/>
        <v/>
      </c>
      <c r="I1168" s="234"/>
      <c r="J1168" s="234"/>
      <c r="K1168" s="234"/>
      <c r="L1168" s="234"/>
      <c r="M1168" s="308">
        <f t="shared" si="153"/>
        <v>0</v>
      </c>
      <c r="N1168" s="234"/>
      <c r="O1168" s="234"/>
      <c r="P1168" s="234"/>
      <c r="Q1168" s="234"/>
      <c r="R1168" s="234"/>
      <c r="S1168" s="234"/>
      <c r="T1168" s="234"/>
      <c r="U1168" s="234"/>
      <c r="V1168" s="234"/>
      <c r="W1168" s="234"/>
      <c r="X1168" s="234"/>
      <c r="Y1168" s="234"/>
      <c r="Z1168" s="234"/>
      <c r="AA1168" s="234"/>
      <c r="AB1168" s="234"/>
      <c r="AC1168" s="234"/>
      <c r="AD1168" s="234"/>
      <c r="AE1168" s="234"/>
      <c r="AF1168" s="234"/>
      <c r="AG1168" s="234"/>
      <c r="AH1168" s="234"/>
      <c r="AI1168" s="234"/>
      <c r="AJ1168" s="234"/>
      <c r="AK1168" s="234"/>
      <c r="AL1168" s="258" t="str">
        <f t="shared" si="155"/>
        <v>нет</v>
      </c>
      <c r="AM1168" s="258" t="str">
        <f t="shared" si="157"/>
        <v>нет</v>
      </c>
      <c r="AN1168" s="258">
        <f t="shared" si="154"/>
        <v>0</v>
      </c>
      <c r="AO1168" s="258" t="e">
        <f t="shared" si="156"/>
        <v>#VALUE!</v>
      </c>
    </row>
    <row r="1169" spans="1:41">
      <c r="A1169" s="261" t="e">
        <f t="shared" si="158"/>
        <v>#VALUE!</v>
      </c>
      <c r="B1169" s="241">
        <v>1166</v>
      </c>
      <c r="C1169" s="242"/>
      <c r="D1169" s="257" t="str">
        <f t="shared" si="151"/>
        <v/>
      </c>
      <c r="E1169" s="234"/>
      <c r="F1169" s="234"/>
      <c r="G1169" s="242"/>
      <c r="H1169" s="257" t="str">
        <f t="shared" si="152"/>
        <v/>
      </c>
      <c r="I1169" s="234"/>
      <c r="J1169" s="234"/>
      <c r="K1169" s="234"/>
      <c r="L1169" s="234"/>
      <c r="M1169" s="308">
        <f t="shared" si="153"/>
        <v>0</v>
      </c>
      <c r="N1169" s="234"/>
      <c r="O1169" s="234"/>
      <c r="P1169" s="234"/>
      <c r="Q1169" s="234"/>
      <c r="R1169" s="234"/>
      <c r="S1169" s="234"/>
      <c r="T1169" s="234"/>
      <c r="U1169" s="234"/>
      <c r="V1169" s="234"/>
      <c r="W1169" s="234"/>
      <c r="X1169" s="234"/>
      <c r="Y1169" s="234"/>
      <c r="Z1169" s="234"/>
      <c r="AA1169" s="234"/>
      <c r="AB1169" s="234"/>
      <c r="AC1169" s="234"/>
      <c r="AD1169" s="234"/>
      <c r="AE1169" s="234"/>
      <c r="AF1169" s="234"/>
      <c r="AG1169" s="234"/>
      <c r="AH1169" s="234"/>
      <c r="AI1169" s="234"/>
      <c r="AJ1169" s="234"/>
      <c r="AK1169" s="234"/>
      <c r="AL1169" s="258" t="str">
        <f t="shared" si="155"/>
        <v>нет</v>
      </c>
      <c r="AM1169" s="258" t="str">
        <f t="shared" si="157"/>
        <v>нет</v>
      </c>
      <c r="AN1169" s="258">
        <f t="shared" si="154"/>
        <v>0</v>
      </c>
      <c r="AO1169" s="258" t="e">
        <f t="shared" si="156"/>
        <v>#VALUE!</v>
      </c>
    </row>
    <row r="1170" spans="1:41">
      <c r="A1170" s="261" t="e">
        <f t="shared" si="158"/>
        <v>#VALUE!</v>
      </c>
      <c r="B1170" s="241">
        <v>1167</v>
      </c>
      <c r="C1170" s="242"/>
      <c r="D1170" s="257" t="str">
        <f t="shared" si="151"/>
        <v/>
      </c>
      <c r="E1170" s="234"/>
      <c r="F1170" s="234"/>
      <c r="G1170" s="242"/>
      <c r="H1170" s="257" t="str">
        <f t="shared" si="152"/>
        <v/>
      </c>
      <c r="I1170" s="234"/>
      <c r="J1170" s="234"/>
      <c r="K1170" s="234"/>
      <c r="L1170" s="234"/>
      <c r="M1170" s="308">
        <f t="shared" si="153"/>
        <v>0</v>
      </c>
      <c r="N1170" s="234"/>
      <c r="O1170" s="234"/>
      <c r="P1170" s="234"/>
      <c r="Q1170" s="234"/>
      <c r="R1170" s="234"/>
      <c r="S1170" s="234"/>
      <c r="T1170" s="234"/>
      <c r="U1170" s="234"/>
      <c r="V1170" s="234"/>
      <c r="W1170" s="234"/>
      <c r="X1170" s="234"/>
      <c r="Y1170" s="234"/>
      <c r="Z1170" s="234"/>
      <c r="AA1170" s="234"/>
      <c r="AB1170" s="234"/>
      <c r="AC1170" s="234"/>
      <c r="AD1170" s="234"/>
      <c r="AE1170" s="234"/>
      <c r="AF1170" s="234"/>
      <c r="AG1170" s="234"/>
      <c r="AH1170" s="234"/>
      <c r="AI1170" s="234"/>
      <c r="AJ1170" s="234"/>
      <c r="AK1170" s="234"/>
      <c r="AL1170" s="258" t="str">
        <f t="shared" si="155"/>
        <v>нет</v>
      </c>
      <c r="AM1170" s="258" t="str">
        <f t="shared" si="157"/>
        <v>нет</v>
      </c>
      <c r="AN1170" s="258">
        <f t="shared" si="154"/>
        <v>0</v>
      </c>
      <c r="AO1170" s="258" t="e">
        <f t="shared" si="156"/>
        <v>#VALUE!</v>
      </c>
    </row>
    <row r="1171" spans="1:41">
      <c r="A1171" s="261" t="e">
        <f t="shared" si="158"/>
        <v>#VALUE!</v>
      </c>
      <c r="B1171" s="241">
        <v>1168</v>
      </c>
      <c r="C1171" s="242"/>
      <c r="D1171" s="257" t="str">
        <f t="shared" si="151"/>
        <v/>
      </c>
      <c r="E1171" s="234"/>
      <c r="F1171" s="234"/>
      <c r="G1171" s="242"/>
      <c r="H1171" s="257" t="str">
        <f t="shared" si="152"/>
        <v/>
      </c>
      <c r="I1171" s="234"/>
      <c r="J1171" s="234"/>
      <c r="K1171" s="234"/>
      <c r="L1171" s="234"/>
      <c r="M1171" s="308">
        <f t="shared" si="153"/>
        <v>0</v>
      </c>
      <c r="N1171" s="234"/>
      <c r="O1171" s="234"/>
      <c r="P1171" s="234"/>
      <c r="Q1171" s="234"/>
      <c r="R1171" s="234"/>
      <c r="S1171" s="234"/>
      <c r="T1171" s="234"/>
      <c r="U1171" s="234"/>
      <c r="V1171" s="234"/>
      <c r="W1171" s="234"/>
      <c r="X1171" s="234"/>
      <c r="Y1171" s="234"/>
      <c r="Z1171" s="234"/>
      <c r="AA1171" s="234"/>
      <c r="AB1171" s="234"/>
      <c r="AC1171" s="234"/>
      <c r="AD1171" s="234"/>
      <c r="AE1171" s="234"/>
      <c r="AF1171" s="234"/>
      <c r="AG1171" s="234"/>
      <c r="AH1171" s="234"/>
      <c r="AI1171" s="234"/>
      <c r="AJ1171" s="234"/>
      <c r="AK1171" s="234"/>
      <c r="AL1171" s="258" t="str">
        <f t="shared" si="155"/>
        <v>нет</v>
      </c>
      <c r="AM1171" s="258" t="str">
        <f t="shared" si="157"/>
        <v>нет</v>
      </c>
      <c r="AN1171" s="258">
        <f t="shared" si="154"/>
        <v>0</v>
      </c>
      <c r="AO1171" s="258" t="e">
        <f t="shared" si="156"/>
        <v>#VALUE!</v>
      </c>
    </row>
    <row r="1172" spans="1:41">
      <c r="A1172" s="261" t="e">
        <f t="shared" si="158"/>
        <v>#VALUE!</v>
      </c>
      <c r="B1172" s="241">
        <v>1169</v>
      </c>
      <c r="C1172" s="242"/>
      <c r="D1172" s="257" t="str">
        <f t="shared" si="151"/>
        <v/>
      </c>
      <c r="E1172" s="234"/>
      <c r="F1172" s="234"/>
      <c r="G1172" s="242"/>
      <c r="H1172" s="257" t="str">
        <f t="shared" si="152"/>
        <v/>
      </c>
      <c r="I1172" s="234"/>
      <c r="J1172" s="234"/>
      <c r="K1172" s="234"/>
      <c r="L1172" s="234"/>
      <c r="M1172" s="308">
        <f t="shared" si="153"/>
        <v>0</v>
      </c>
      <c r="N1172" s="234"/>
      <c r="O1172" s="234"/>
      <c r="P1172" s="234"/>
      <c r="Q1172" s="234"/>
      <c r="R1172" s="234"/>
      <c r="S1172" s="234"/>
      <c r="T1172" s="234"/>
      <c r="U1172" s="234"/>
      <c r="V1172" s="234"/>
      <c r="W1172" s="234"/>
      <c r="X1172" s="234"/>
      <c r="Y1172" s="234"/>
      <c r="Z1172" s="234"/>
      <c r="AA1172" s="234"/>
      <c r="AB1172" s="234"/>
      <c r="AC1172" s="234"/>
      <c r="AD1172" s="234"/>
      <c r="AE1172" s="234"/>
      <c r="AF1172" s="234"/>
      <c r="AG1172" s="234"/>
      <c r="AH1172" s="234"/>
      <c r="AI1172" s="234"/>
      <c r="AJ1172" s="234"/>
      <c r="AK1172" s="234"/>
      <c r="AL1172" s="258" t="str">
        <f t="shared" si="155"/>
        <v>нет</v>
      </c>
      <c r="AM1172" s="258" t="str">
        <f t="shared" si="157"/>
        <v>нет</v>
      </c>
      <c r="AN1172" s="258">
        <f t="shared" si="154"/>
        <v>0</v>
      </c>
      <c r="AO1172" s="258" t="e">
        <f t="shared" si="156"/>
        <v>#VALUE!</v>
      </c>
    </row>
    <row r="1173" spans="1:41">
      <c r="A1173" s="261" t="e">
        <f t="shared" si="158"/>
        <v>#VALUE!</v>
      </c>
      <c r="B1173" s="241">
        <v>1170</v>
      </c>
      <c r="C1173" s="242"/>
      <c r="D1173" s="257" t="str">
        <f t="shared" si="151"/>
        <v/>
      </c>
      <c r="E1173" s="234"/>
      <c r="F1173" s="234"/>
      <c r="G1173" s="242"/>
      <c r="H1173" s="257" t="str">
        <f t="shared" si="152"/>
        <v/>
      </c>
      <c r="I1173" s="234"/>
      <c r="J1173" s="234"/>
      <c r="K1173" s="234"/>
      <c r="L1173" s="234"/>
      <c r="M1173" s="308">
        <f t="shared" si="153"/>
        <v>0</v>
      </c>
      <c r="N1173" s="234"/>
      <c r="O1173" s="234"/>
      <c r="P1173" s="234"/>
      <c r="Q1173" s="234"/>
      <c r="R1173" s="234"/>
      <c r="S1173" s="234"/>
      <c r="T1173" s="234"/>
      <c r="U1173" s="234"/>
      <c r="V1173" s="234"/>
      <c r="W1173" s="234"/>
      <c r="X1173" s="234"/>
      <c r="Y1173" s="234"/>
      <c r="Z1173" s="234"/>
      <c r="AA1173" s="234"/>
      <c r="AB1173" s="234"/>
      <c r="AC1173" s="234"/>
      <c r="AD1173" s="234"/>
      <c r="AE1173" s="234"/>
      <c r="AF1173" s="234"/>
      <c r="AG1173" s="234"/>
      <c r="AH1173" s="234"/>
      <c r="AI1173" s="234"/>
      <c r="AJ1173" s="234"/>
      <c r="AK1173" s="234"/>
      <c r="AL1173" s="258" t="str">
        <f t="shared" si="155"/>
        <v>нет</v>
      </c>
      <c r="AM1173" s="258" t="str">
        <f t="shared" si="157"/>
        <v>нет</v>
      </c>
      <c r="AN1173" s="258">
        <f t="shared" si="154"/>
        <v>0</v>
      </c>
      <c r="AO1173" s="258" t="e">
        <f t="shared" si="156"/>
        <v>#VALUE!</v>
      </c>
    </row>
    <row r="1174" spans="1:41">
      <c r="A1174" s="261" t="e">
        <f t="shared" si="158"/>
        <v>#VALUE!</v>
      </c>
      <c r="B1174" s="241">
        <v>1171</v>
      </c>
      <c r="C1174" s="242"/>
      <c r="D1174" s="257" t="str">
        <f t="shared" si="151"/>
        <v/>
      </c>
      <c r="E1174" s="234"/>
      <c r="F1174" s="234"/>
      <c r="G1174" s="242"/>
      <c r="H1174" s="257" t="str">
        <f t="shared" si="152"/>
        <v/>
      </c>
      <c r="I1174" s="234"/>
      <c r="J1174" s="234"/>
      <c r="K1174" s="234"/>
      <c r="L1174" s="234"/>
      <c r="M1174" s="308">
        <f t="shared" si="153"/>
        <v>0</v>
      </c>
      <c r="N1174" s="234"/>
      <c r="O1174" s="234"/>
      <c r="P1174" s="234"/>
      <c r="Q1174" s="234"/>
      <c r="R1174" s="234"/>
      <c r="S1174" s="234"/>
      <c r="T1174" s="234"/>
      <c r="U1174" s="234"/>
      <c r="V1174" s="234"/>
      <c r="W1174" s="234"/>
      <c r="X1174" s="234"/>
      <c r="Y1174" s="234"/>
      <c r="Z1174" s="234"/>
      <c r="AA1174" s="234"/>
      <c r="AB1174" s="234"/>
      <c r="AC1174" s="234"/>
      <c r="AD1174" s="234"/>
      <c r="AE1174" s="234"/>
      <c r="AF1174" s="234"/>
      <c r="AG1174" s="234"/>
      <c r="AH1174" s="234"/>
      <c r="AI1174" s="234"/>
      <c r="AJ1174" s="234"/>
      <c r="AK1174" s="234"/>
      <c r="AL1174" s="258" t="str">
        <f t="shared" si="155"/>
        <v>нет</v>
      </c>
      <c r="AM1174" s="258" t="str">
        <f t="shared" si="157"/>
        <v>нет</v>
      </c>
      <c r="AN1174" s="258">
        <f t="shared" si="154"/>
        <v>0</v>
      </c>
      <c r="AO1174" s="258" t="e">
        <f t="shared" si="156"/>
        <v>#VALUE!</v>
      </c>
    </row>
    <row r="1175" spans="1:41">
      <c r="A1175" s="261" t="e">
        <f t="shared" si="158"/>
        <v>#VALUE!</v>
      </c>
      <c r="B1175" s="241">
        <v>1172</v>
      </c>
      <c r="C1175" s="242"/>
      <c r="D1175" s="257" t="str">
        <f t="shared" si="151"/>
        <v/>
      </c>
      <c r="E1175" s="234"/>
      <c r="F1175" s="234"/>
      <c r="G1175" s="242"/>
      <c r="H1175" s="257" t="str">
        <f t="shared" si="152"/>
        <v/>
      </c>
      <c r="I1175" s="234"/>
      <c r="J1175" s="234"/>
      <c r="K1175" s="234"/>
      <c r="L1175" s="234"/>
      <c r="M1175" s="308">
        <f t="shared" si="153"/>
        <v>0</v>
      </c>
      <c r="N1175" s="234"/>
      <c r="O1175" s="234"/>
      <c r="P1175" s="234"/>
      <c r="Q1175" s="234"/>
      <c r="R1175" s="234"/>
      <c r="S1175" s="234"/>
      <c r="T1175" s="234"/>
      <c r="U1175" s="234"/>
      <c r="V1175" s="234"/>
      <c r="W1175" s="234"/>
      <c r="X1175" s="234"/>
      <c r="Y1175" s="234"/>
      <c r="Z1175" s="234"/>
      <c r="AA1175" s="234"/>
      <c r="AB1175" s="234"/>
      <c r="AC1175" s="234"/>
      <c r="AD1175" s="234"/>
      <c r="AE1175" s="234"/>
      <c r="AF1175" s="234"/>
      <c r="AG1175" s="234"/>
      <c r="AH1175" s="234"/>
      <c r="AI1175" s="234"/>
      <c r="AJ1175" s="234"/>
      <c r="AK1175" s="234"/>
      <c r="AL1175" s="258" t="str">
        <f t="shared" si="155"/>
        <v>нет</v>
      </c>
      <c r="AM1175" s="258" t="str">
        <f t="shared" si="157"/>
        <v>нет</v>
      </c>
      <c r="AN1175" s="258">
        <f t="shared" si="154"/>
        <v>0</v>
      </c>
      <c r="AO1175" s="258" t="e">
        <f t="shared" si="156"/>
        <v>#VALUE!</v>
      </c>
    </row>
    <row r="1176" spans="1:41">
      <c r="A1176" s="261" t="e">
        <f t="shared" si="158"/>
        <v>#VALUE!</v>
      </c>
      <c r="B1176" s="241">
        <v>1173</v>
      </c>
      <c r="C1176" s="242"/>
      <c r="D1176" s="257" t="str">
        <f t="shared" si="151"/>
        <v/>
      </c>
      <c r="E1176" s="234"/>
      <c r="F1176" s="234"/>
      <c r="G1176" s="242"/>
      <c r="H1176" s="257" t="str">
        <f t="shared" si="152"/>
        <v/>
      </c>
      <c r="I1176" s="234"/>
      <c r="J1176" s="234"/>
      <c r="K1176" s="234"/>
      <c r="L1176" s="234"/>
      <c r="M1176" s="308">
        <f t="shared" si="153"/>
        <v>0</v>
      </c>
      <c r="N1176" s="234"/>
      <c r="O1176" s="234"/>
      <c r="P1176" s="234"/>
      <c r="Q1176" s="234"/>
      <c r="R1176" s="234"/>
      <c r="S1176" s="234"/>
      <c r="T1176" s="234"/>
      <c r="U1176" s="234"/>
      <c r="V1176" s="234"/>
      <c r="W1176" s="234"/>
      <c r="X1176" s="234"/>
      <c r="Y1176" s="234"/>
      <c r="Z1176" s="234"/>
      <c r="AA1176" s="234"/>
      <c r="AB1176" s="234"/>
      <c r="AC1176" s="234"/>
      <c r="AD1176" s="234"/>
      <c r="AE1176" s="234"/>
      <c r="AF1176" s="234"/>
      <c r="AG1176" s="234"/>
      <c r="AH1176" s="234"/>
      <c r="AI1176" s="234"/>
      <c r="AJ1176" s="234"/>
      <c r="AK1176" s="234"/>
      <c r="AL1176" s="258" t="str">
        <f t="shared" si="155"/>
        <v>нет</v>
      </c>
      <c r="AM1176" s="258" t="str">
        <f t="shared" si="157"/>
        <v>нет</v>
      </c>
      <c r="AN1176" s="258">
        <f t="shared" si="154"/>
        <v>0</v>
      </c>
      <c r="AO1176" s="258" t="e">
        <f t="shared" si="156"/>
        <v>#VALUE!</v>
      </c>
    </row>
    <row r="1177" spans="1:41">
      <c r="A1177" s="261" t="e">
        <f t="shared" si="158"/>
        <v>#VALUE!</v>
      </c>
      <c r="B1177" s="241">
        <v>1174</v>
      </c>
      <c r="C1177" s="242"/>
      <c r="D1177" s="257" t="str">
        <f t="shared" si="151"/>
        <v/>
      </c>
      <c r="E1177" s="234"/>
      <c r="F1177" s="234"/>
      <c r="G1177" s="242"/>
      <c r="H1177" s="257" t="str">
        <f t="shared" si="152"/>
        <v/>
      </c>
      <c r="I1177" s="234"/>
      <c r="J1177" s="234"/>
      <c r="K1177" s="234"/>
      <c r="L1177" s="234"/>
      <c r="M1177" s="308">
        <f t="shared" si="153"/>
        <v>0</v>
      </c>
      <c r="N1177" s="234"/>
      <c r="O1177" s="234"/>
      <c r="P1177" s="234"/>
      <c r="Q1177" s="234"/>
      <c r="R1177" s="234"/>
      <c r="S1177" s="234"/>
      <c r="T1177" s="234"/>
      <c r="U1177" s="234"/>
      <c r="V1177" s="234"/>
      <c r="W1177" s="234"/>
      <c r="X1177" s="234"/>
      <c r="Y1177" s="234"/>
      <c r="Z1177" s="234"/>
      <c r="AA1177" s="234"/>
      <c r="AB1177" s="234"/>
      <c r="AC1177" s="234"/>
      <c r="AD1177" s="234"/>
      <c r="AE1177" s="234"/>
      <c r="AF1177" s="234"/>
      <c r="AG1177" s="234"/>
      <c r="AH1177" s="234"/>
      <c r="AI1177" s="234"/>
      <c r="AJ1177" s="234"/>
      <c r="AK1177" s="234"/>
      <c r="AL1177" s="258" t="str">
        <f t="shared" si="155"/>
        <v>нет</v>
      </c>
      <c r="AM1177" s="258" t="str">
        <f t="shared" si="157"/>
        <v>нет</v>
      </c>
      <c r="AN1177" s="258">
        <f t="shared" si="154"/>
        <v>0</v>
      </c>
      <c r="AO1177" s="258" t="e">
        <f t="shared" si="156"/>
        <v>#VALUE!</v>
      </c>
    </row>
    <row r="1178" spans="1:41">
      <c r="A1178" s="261" t="e">
        <f t="shared" si="158"/>
        <v>#VALUE!</v>
      </c>
      <c r="B1178" s="241">
        <v>1175</v>
      </c>
      <c r="C1178" s="242"/>
      <c r="D1178" s="257" t="str">
        <f t="shared" si="151"/>
        <v/>
      </c>
      <c r="E1178" s="234"/>
      <c r="F1178" s="234"/>
      <c r="G1178" s="242"/>
      <c r="H1178" s="257" t="str">
        <f t="shared" si="152"/>
        <v/>
      </c>
      <c r="I1178" s="234"/>
      <c r="J1178" s="234"/>
      <c r="K1178" s="234"/>
      <c r="L1178" s="234"/>
      <c r="M1178" s="308">
        <f t="shared" si="153"/>
        <v>0</v>
      </c>
      <c r="N1178" s="234"/>
      <c r="O1178" s="234"/>
      <c r="P1178" s="234"/>
      <c r="Q1178" s="234"/>
      <c r="R1178" s="234"/>
      <c r="S1178" s="234"/>
      <c r="T1178" s="234"/>
      <c r="U1178" s="234"/>
      <c r="V1178" s="234"/>
      <c r="W1178" s="234"/>
      <c r="X1178" s="234"/>
      <c r="Y1178" s="234"/>
      <c r="Z1178" s="234"/>
      <c r="AA1178" s="234"/>
      <c r="AB1178" s="234"/>
      <c r="AC1178" s="234"/>
      <c r="AD1178" s="234"/>
      <c r="AE1178" s="234"/>
      <c r="AF1178" s="234"/>
      <c r="AG1178" s="234"/>
      <c r="AH1178" s="234"/>
      <c r="AI1178" s="234"/>
      <c r="AJ1178" s="234"/>
      <c r="AK1178" s="234"/>
      <c r="AL1178" s="258" t="str">
        <f t="shared" si="155"/>
        <v>нет</v>
      </c>
      <c r="AM1178" s="258" t="str">
        <f t="shared" si="157"/>
        <v>нет</v>
      </c>
      <c r="AN1178" s="258">
        <f t="shared" si="154"/>
        <v>0</v>
      </c>
      <c r="AO1178" s="258" t="e">
        <f t="shared" si="156"/>
        <v>#VALUE!</v>
      </c>
    </row>
    <row r="1179" spans="1:41">
      <c r="A1179" s="261" t="e">
        <f t="shared" si="158"/>
        <v>#VALUE!</v>
      </c>
      <c r="B1179" s="241">
        <v>1176</v>
      </c>
      <c r="C1179" s="242"/>
      <c r="D1179" s="257" t="str">
        <f t="shared" si="151"/>
        <v/>
      </c>
      <c r="E1179" s="234"/>
      <c r="F1179" s="234"/>
      <c r="G1179" s="242"/>
      <c r="H1179" s="257" t="str">
        <f t="shared" si="152"/>
        <v/>
      </c>
      <c r="I1179" s="234"/>
      <c r="J1179" s="234"/>
      <c r="K1179" s="234"/>
      <c r="L1179" s="234"/>
      <c r="M1179" s="308">
        <f t="shared" si="153"/>
        <v>0</v>
      </c>
      <c r="N1179" s="234"/>
      <c r="O1179" s="234"/>
      <c r="P1179" s="234"/>
      <c r="Q1179" s="234"/>
      <c r="R1179" s="234"/>
      <c r="S1179" s="234"/>
      <c r="T1179" s="234"/>
      <c r="U1179" s="234"/>
      <c r="V1179" s="234"/>
      <c r="W1179" s="234"/>
      <c r="X1179" s="234"/>
      <c r="Y1179" s="234"/>
      <c r="Z1179" s="234"/>
      <c r="AA1179" s="234"/>
      <c r="AB1179" s="234"/>
      <c r="AC1179" s="234"/>
      <c r="AD1179" s="234"/>
      <c r="AE1179" s="234"/>
      <c r="AF1179" s="234"/>
      <c r="AG1179" s="234"/>
      <c r="AH1179" s="234"/>
      <c r="AI1179" s="234"/>
      <c r="AJ1179" s="234"/>
      <c r="AK1179" s="234"/>
      <c r="AL1179" s="258" t="str">
        <f t="shared" si="155"/>
        <v>нет</v>
      </c>
      <c r="AM1179" s="258" t="str">
        <f t="shared" si="157"/>
        <v>нет</v>
      </c>
      <c r="AN1179" s="258">
        <f t="shared" si="154"/>
        <v>0</v>
      </c>
      <c r="AO1179" s="258" t="e">
        <f t="shared" si="156"/>
        <v>#VALUE!</v>
      </c>
    </row>
    <row r="1180" spans="1:41">
      <c r="A1180" s="261" t="e">
        <f t="shared" si="158"/>
        <v>#VALUE!</v>
      </c>
      <c r="B1180" s="241">
        <v>1177</v>
      </c>
      <c r="C1180" s="242"/>
      <c r="D1180" s="257" t="str">
        <f t="shared" si="151"/>
        <v/>
      </c>
      <c r="E1180" s="234"/>
      <c r="F1180" s="234"/>
      <c r="G1180" s="242"/>
      <c r="H1180" s="257" t="str">
        <f t="shared" si="152"/>
        <v/>
      </c>
      <c r="I1180" s="234"/>
      <c r="J1180" s="234"/>
      <c r="K1180" s="234"/>
      <c r="L1180" s="234"/>
      <c r="M1180" s="308">
        <f t="shared" si="153"/>
        <v>0</v>
      </c>
      <c r="N1180" s="234"/>
      <c r="O1180" s="234"/>
      <c r="P1180" s="234"/>
      <c r="Q1180" s="234"/>
      <c r="R1180" s="234"/>
      <c r="S1180" s="234"/>
      <c r="T1180" s="234"/>
      <c r="U1180" s="234"/>
      <c r="V1180" s="234"/>
      <c r="W1180" s="234"/>
      <c r="X1180" s="234"/>
      <c r="Y1180" s="234"/>
      <c r="Z1180" s="234"/>
      <c r="AA1180" s="234"/>
      <c r="AB1180" s="234"/>
      <c r="AC1180" s="234"/>
      <c r="AD1180" s="234"/>
      <c r="AE1180" s="234"/>
      <c r="AF1180" s="234"/>
      <c r="AG1180" s="234"/>
      <c r="AH1180" s="234"/>
      <c r="AI1180" s="234"/>
      <c r="AJ1180" s="234"/>
      <c r="AK1180" s="234"/>
      <c r="AL1180" s="258" t="str">
        <f t="shared" si="155"/>
        <v>нет</v>
      </c>
      <c r="AM1180" s="258" t="str">
        <f t="shared" si="157"/>
        <v>нет</v>
      </c>
      <c r="AN1180" s="258">
        <f t="shared" si="154"/>
        <v>0</v>
      </c>
      <c r="AO1180" s="258" t="e">
        <f t="shared" si="156"/>
        <v>#VALUE!</v>
      </c>
    </row>
    <row r="1181" spans="1:41">
      <c r="A1181" s="261" t="e">
        <f t="shared" si="158"/>
        <v>#VALUE!</v>
      </c>
      <c r="B1181" s="241">
        <v>1178</v>
      </c>
      <c r="C1181" s="242"/>
      <c r="D1181" s="257" t="str">
        <f t="shared" si="151"/>
        <v/>
      </c>
      <c r="E1181" s="234"/>
      <c r="F1181" s="234"/>
      <c r="G1181" s="242"/>
      <c r="H1181" s="257" t="str">
        <f t="shared" si="152"/>
        <v/>
      </c>
      <c r="I1181" s="234"/>
      <c r="J1181" s="234"/>
      <c r="K1181" s="234"/>
      <c r="L1181" s="234"/>
      <c r="M1181" s="308">
        <f t="shared" si="153"/>
        <v>0</v>
      </c>
      <c r="N1181" s="234"/>
      <c r="O1181" s="234"/>
      <c r="P1181" s="234"/>
      <c r="Q1181" s="234"/>
      <c r="R1181" s="234"/>
      <c r="S1181" s="234"/>
      <c r="T1181" s="234"/>
      <c r="U1181" s="234"/>
      <c r="V1181" s="234"/>
      <c r="W1181" s="234"/>
      <c r="X1181" s="234"/>
      <c r="Y1181" s="234"/>
      <c r="Z1181" s="234"/>
      <c r="AA1181" s="234"/>
      <c r="AB1181" s="234"/>
      <c r="AC1181" s="234"/>
      <c r="AD1181" s="234"/>
      <c r="AE1181" s="234"/>
      <c r="AF1181" s="234"/>
      <c r="AG1181" s="234"/>
      <c r="AH1181" s="234"/>
      <c r="AI1181" s="234"/>
      <c r="AJ1181" s="234"/>
      <c r="AK1181" s="234"/>
      <c r="AL1181" s="258" t="str">
        <f t="shared" si="155"/>
        <v>нет</v>
      </c>
      <c r="AM1181" s="258" t="str">
        <f t="shared" si="157"/>
        <v>нет</v>
      </c>
      <c r="AN1181" s="258">
        <f t="shared" si="154"/>
        <v>0</v>
      </c>
      <c r="AO1181" s="258" t="e">
        <f t="shared" si="156"/>
        <v>#VALUE!</v>
      </c>
    </row>
    <row r="1182" spans="1:41">
      <c r="A1182" s="261" t="e">
        <f t="shared" si="158"/>
        <v>#VALUE!</v>
      </c>
      <c r="B1182" s="241">
        <v>1179</v>
      </c>
      <c r="C1182" s="242"/>
      <c r="D1182" s="257" t="str">
        <f t="shared" si="151"/>
        <v/>
      </c>
      <c r="E1182" s="234"/>
      <c r="F1182" s="234"/>
      <c r="G1182" s="242"/>
      <c r="H1182" s="257" t="str">
        <f t="shared" si="152"/>
        <v/>
      </c>
      <c r="I1182" s="234"/>
      <c r="J1182" s="234"/>
      <c r="K1182" s="234"/>
      <c r="L1182" s="234"/>
      <c r="M1182" s="308">
        <f t="shared" si="153"/>
        <v>0</v>
      </c>
      <c r="N1182" s="234"/>
      <c r="O1182" s="234"/>
      <c r="P1182" s="234"/>
      <c r="Q1182" s="234"/>
      <c r="R1182" s="234"/>
      <c r="S1182" s="234"/>
      <c r="T1182" s="234"/>
      <c r="U1182" s="234"/>
      <c r="V1182" s="234"/>
      <c r="W1182" s="234"/>
      <c r="X1182" s="234"/>
      <c r="Y1182" s="234"/>
      <c r="Z1182" s="234"/>
      <c r="AA1182" s="234"/>
      <c r="AB1182" s="234"/>
      <c r="AC1182" s="234"/>
      <c r="AD1182" s="234"/>
      <c r="AE1182" s="234"/>
      <c r="AF1182" s="234"/>
      <c r="AG1182" s="234"/>
      <c r="AH1182" s="234"/>
      <c r="AI1182" s="234"/>
      <c r="AJ1182" s="234"/>
      <c r="AK1182" s="234"/>
      <c r="AL1182" s="258" t="str">
        <f t="shared" si="155"/>
        <v>нет</v>
      </c>
      <c r="AM1182" s="258" t="str">
        <f t="shared" si="157"/>
        <v>нет</v>
      </c>
      <c r="AN1182" s="258">
        <f t="shared" si="154"/>
        <v>0</v>
      </c>
      <c r="AO1182" s="258" t="e">
        <f t="shared" si="156"/>
        <v>#VALUE!</v>
      </c>
    </row>
    <row r="1183" spans="1:41">
      <c r="A1183" s="261" t="e">
        <f t="shared" si="158"/>
        <v>#VALUE!</v>
      </c>
      <c r="B1183" s="241">
        <v>1180</v>
      </c>
      <c r="C1183" s="242"/>
      <c r="D1183" s="257" t="str">
        <f t="shared" si="151"/>
        <v/>
      </c>
      <c r="E1183" s="234"/>
      <c r="F1183" s="234"/>
      <c r="G1183" s="242"/>
      <c r="H1183" s="257" t="str">
        <f t="shared" si="152"/>
        <v/>
      </c>
      <c r="I1183" s="234"/>
      <c r="J1183" s="234"/>
      <c r="K1183" s="234"/>
      <c r="L1183" s="234"/>
      <c r="M1183" s="308">
        <f t="shared" si="153"/>
        <v>0</v>
      </c>
      <c r="N1183" s="234"/>
      <c r="O1183" s="234"/>
      <c r="P1183" s="234"/>
      <c r="Q1183" s="234"/>
      <c r="R1183" s="234"/>
      <c r="S1183" s="234"/>
      <c r="T1183" s="234"/>
      <c r="U1183" s="234"/>
      <c r="V1183" s="234"/>
      <c r="W1183" s="234"/>
      <c r="X1183" s="234"/>
      <c r="Y1183" s="234"/>
      <c r="Z1183" s="234"/>
      <c r="AA1183" s="234"/>
      <c r="AB1183" s="234"/>
      <c r="AC1183" s="234"/>
      <c r="AD1183" s="234"/>
      <c r="AE1183" s="234"/>
      <c r="AF1183" s="234"/>
      <c r="AG1183" s="234"/>
      <c r="AH1183" s="234"/>
      <c r="AI1183" s="234"/>
      <c r="AJ1183" s="234"/>
      <c r="AK1183" s="234"/>
      <c r="AL1183" s="258" t="str">
        <f t="shared" si="155"/>
        <v>нет</v>
      </c>
      <c r="AM1183" s="258" t="str">
        <f t="shared" si="157"/>
        <v>нет</v>
      </c>
      <c r="AN1183" s="258">
        <f t="shared" si="154"/>
        <v>0</v>
      </c>
      <c r="AO1183" s="258" t="e">
        <f t="shared" si="156"/>
        <v>#VALUE!</v>
      </c>
    </row>
    <row r="1184" spans="1:41">
      <c r="A1184" s="261" t="e">
        <f t="shared" si="158"/>
        <v>#VALUE!</v>
      </c>
      <c r="B1184" s="241">
        <v>1181</v>
      </c>
      <c r="C1184" s="242"/>
      <c r="D1184" s="257" t="str">
        <f t="shared" si="151"/>
        <v/>
      </c>
      <c r="E1184" s="234"/>
      <c r="F1184" s="234"/>
      <c r="G1184" s="242"/>
      <c r="H1184" s="257" t="str">
        <f t="shared" si="152"/>
        <v/>
      </c>
      <c r="I1184" s="234"/>
      <c r="J1184" s="234"/>
      <c r="K1184" s="234"/>
      <c r="L1184" s="234"/>
      <c r="M1184" s="308">
        <f t="shared" si="153"/>
        <v>0</v>
      </c>
      <c r="N1184" s="234"/>
      <c r="O1184" s="234"/>
      <c r="P1184" s="234"/>
      <c r="Q1184" s="234"/>
      <c r="R1184" s="234"/>
      <c r="S1184" s="234"/>
      <c r="T1184" s="234"/>
      <c r="U1184" s="234"/>
      <c r="V1184" s="234"/>
      <c r="W1184" s="234"/>
      <c r="X1184" s="234"/>
      <c r="Y1184" s="234"/>
      <c r="Z1184" s="234"/>
      <c r="AA1184" s="234"/>
      <c r="AB1184" s="234"/>
      <c r="AC1184" s="234"/>
      <c r="AD1184" s="234"/>
      <c r="AE1184" s="234"/>
      <c r="AF1184" s="234"/>
      <c r="AG1184" s="234"/>
      <c r="AH1184" s="234"/>
      <c r="AI1184" s="234"/>
      <c r="AJ1184" s="234"/>
      <c r="AK1184" s="234"/>
      <c r="AL1184" s="258" t="str">
        <f t="shared" si="155"/>
        <v>нет</v>
      </c>
      <c r="AM1184" s="258" t="str">
        <f t="shared" si="157"/>
        <v>нет</v>
      </c>
      <c r="AN1184" s="258">
        <f t="shared" si="154"/>
        <v>0</v>
      </c>
      <c r="AO1184" s="258" t="e">
        <f t="shared" si="156"/>
        <v>#VALUE!</v>
      </c>
    </row>
    <row r="1185" spans="1:41">
      <c r="A1185" s="261" t="e">
        <f t="shared" si="158"/>
        <v>#VALUE!</v>
      </c>
      <c r="B1185" s="241">
        <v>1182</v>
      </c>
      <c r="C1185" s="242"/>
      <c r="D1185" s="257" t="str">
        <f t="shared" si="151"/>
        <v/>
      </c>
      <c r="E1185" s="234"/>
      <c r="F1185" s="234"/>
      <c r="G1185" s="242"/>
      <c r="H1185" s="257" t="str">
        <f t="shared" si="152"/>
        <v/>
      </c>
      <c r="I1185" s="234"/>
      <c r="J1185" s="234"/>
      <c r="K1185" s="234"/>
      <c r="L1185" s="234"/>
      <c r="M1185" s="308">
        <f t="shared" si="153"/>
        <v>0</v>
      </c>
      <c r="N1185" s="234"/>
      <c r="O1185" s="234"/>
      <c r="P1185" s="234"/>
      <c r="Q1185" s="234"/>
      <c r="R1185" s="234"/>
      <c r="S1185" s="234"/>
      <c r="T1185" s="234"/>
      <c r="U1185" s="234"/>
      <c r="V1185" s="234"/>
      <c r="W1185" s="234"/>
      <c r="X1185" s="234"/>
      <c r="Y1185" s="234"/>
      <c r="Z1185" s="234"/>
      <c r="AA1185" s="234"/>
      <c r="AB1185" s="234"/>
      <c r="AC1185" s="234"/>
      <c r="AD1185" s="234"/>
      <c r="AE1185" s="234"/>
      <c r="AF1185" s="234"/>
      <c r="AG1185" s="234"/>
      <c r="AH1185" s="234"/>
      <c r="AI1185" s="234"/>
      <c r="AJ1185" s="234"/>
      <c r="AK1185" s="234"/>
      <c r="AL1185" s="258" t="str">
        <f t="shared" si="155"/>
        <v>нет</v>
      </c>
      <c r="AM1185" s="258" t="str">
        <f t="shared" si="157"/>
        <v>нет</v>
      </c>
      <c r="AN1185" s="258">
        <f t="shared" si="154"/>
        <v>0</v>
      </c>
      <c r="AO1185" s="258" t="e">
        <f t="shared" si="156"/>
        <v>#VALUE!</v>
      </c>
    </row>
    <row r="1186" spans="1:41">
      <c r="A1186" s="261" t="e">
        <f t="shared" si="158"/>
        <v>#VALUE!</v>
      </c>
      <c r="B1186" s="241">
        <v>1183</v>
      </c>
      <c r="C1186" s="242"/>
      <c r="D1186" s="257" t="str">
        <f t="shared" si="151"/>
        <v/>
      </c>
      <c r="E1186" s="234"/>
      <c r="F1186" s="234"/>
      <c r="G1186" s="242"/>
      <c r="H1186" s="257" t="str">
        <f t="shared" si="152"/>
        <v/>
      </c>
      <c r="I1186" s="234"/>
      <c r="J1186" s="234"/>
      <c r="K1186" s="234"/>
      <c r="L1186" s="234"/>
      <c r="M1186" s="308">
        <f t="shared" si="153"/>
        <v>0</v>
      </c>
      <c r="N1186" s="234"/>
      <c r="O1186" s="234"/>
      <c r="P1186" s="234"/>
      <c r="Q1186" s="234"/>
      <c r="R1186" s="234"/>
      <c r="S1186" s="234"/>
      <c r="T1186" s="234"/>
      <c r="U1186" s="234"/>
      <c r="V1186" s="234"/>
      <c r="W1186" s="234"/>
      <c r="X1186" s="234"/>
      <c r="Y1186" s="234"/>
      <c r="Z1186" s="234"/>
      <c r="AA1186" s="234"/>
      <c r="AB1186" s="234"/>
      <c r="AC1186" s="234"/>
      <c r="AD1186" s="234"/>
      <c r="AE1186" s="234"/>
      <c r="AF1186" s="234"/>
      <c r="AG1186" s="234"/>
      <c r="AH1186" s="234"/>
      <c r="AI1186" s="234"/>
      <c r="AJ1186" s="234"/>
      <c r="AK1186" s="234"/>
      <c r="AL1186" s="258" t="str">
        <f t="shared" si="155"/>
        <v>нет</v>
      </c>
      <c r="AM1186" s="258" t="str">
        <f t="shared" si="157"/>
        <v>нет</v>
      </c>
      <c r="AN1186" s="258">
        <f t="shared" si="154"/>
        <v>0</v>
      </c>
      <c r="AO1186" s="258" t="e">
        <f t="shared" si="156"/>
        <v>#VALUE!</v>
      </c>
    </row>
    <row r="1187" spans="1:41">
      <c r="A1187" s="261" t="e">
        <f t="shared" si="158"/>
        <v>#VALUE!</v>
      </c>
      <c r="B1187" s="241">
        <v>1184</v>
      </c>
      <c r="C1187" s="242"/>
      <c r="D1187" s="257" t="str">
        <f t="shared" si="151"/>
        <v/>
      </c>
      <c r="E1187" s="234"/>
      <c r="F1187" s="234"/>
      <c r="G1187" s="242"/>
      <c r="H1187" s="257" t="str">
        <f t="shared" si="152"/>
        <v/>
      </c>
      <c r="I1187" s="234"/>
      <c r="J1187" s="234"/>
      <c r="K1187" s="234"/>
      <c r="L1187" s="234"/>
      <c r="M1187" s="308">
        <f t="shared" si="153"/>
        <v>0</v>
      </c>
      <c r="N1187" s="234"/>
      <c r="O1187" s="234"/>
      <c r="P1187" s="234"/>
      <c r="Q1187" s="234"/>
      <c r="R1187" s="234"/>
      <c r="S1187" s="234"/>
      <c r="T1187" s="234"/>
      <c r="U1187" s="234"/>
      <c r="V1187" s="234"/>
      <c r="W1187" s="234"/>
      <c r="X1187" s="234"/>
      <c r="Y1187" s="234"/>
      <c r="Z1187" s="234"/>
      <c r="AA1187" s="234"/>
      <c r="AB1187" s="234"/>
      <c r="AC1187" s="234"/>
      <c r="AD1187" s="234"/>
      <c r="AE1187" s="234"/>
      <c r="AF1187" s="234"/>
      <c r="AG1187" s="234"/>
      <c r="AH1187" s="234"/>
      <c r="AI1187" s="234"/>
      <c r="AJ1187" s="234"/>
      <c r="AK1187" s="234"/>
      <c r="AL1187" s="258" t="str">
        <f t="shared" si="155"/>
        <v>нет</v>
      </c>
      <c r="AM1187" s="258" t="str">
        <f t="shared" si="157"/>
        <v>нет</v>
      </c>
      <c r="AN1187" s="258">
        <f t="shared" si="154"/>
        <v>0</v>
      </c>
      <c r="AO1187" s="258" t="e">
        <f t="shared" si="156"/>
        <v>#VALUE!</v>
      </c>
    </row>
    <row r="1188" spans="1:41">
      <c r="A1188" s="261" t="e">
        <f t="shared" si="158"/>
        <v>#VALUE!</v>
      </c>
      <c r="B1188" s="241">
        <v>1185</v>
      </c>
      <c r="C1188" s="242"/>
      <c r="D1188" s="257" t="str">
        <f t="shared" si="151"/>
        <v/>
      </c>
      <c r="E1188" s="234"/>
      <c r="F1188" s="234"/>
      <c r="G1188" s="242"/>
      <c r="H1188" s="257" t="str">
        <f t="shared" si="152"/>
        <v/>
      </c>
      <c r="I1188" s="234"/>
      <c r="J1188" s="234"/>
      <c r="K1188" s="234"/>
      <c r="L1188" s="234"/>
      <c r="M1188" s="308">
        <f t="shared" si="153"/>
        <v>0</v>
      </c>
      <c r="N1188" s="234"/>
      <c r="O1188" s="234"/>
      <c r="P1188" s="234"/>
      <c r="Q1188" s="234"/>
      <c r="R1188" s="234"/>
      <c r="S1188" s="234"/>
      <c r="T1188" s="234"/>
      <c r="U1188" s="234"/>
      <c r="V1188" s="234"/>
      <c r="W1188" s="234"/>
      <c r="X1188" s="234"/>
      <c r="Y1188" s="234"/>
      <c r="Z1188" s="234"/>
      <c r="AA1188" s="234"/>
      <c r="AB1188" s="234"/>
      <c r="AC1188" s="234"/>
      <c r="AD1188" s="234"/>
      <c r="AE1188" s="234"/>
      <c r="AF1188" s="234"/>
      <c r="AG1188" s="234"/>
      <c r="AH1188" s="234"/>
      <c r="AI1188" s="234"/>
      <c r="AJ1188" s="234"/>
      <c r="AK1188" s="234"/>
      <c r="AL1188" s="258" t="str">
        <f t="shared" si="155"/>
        <v>нет</v>
      </c>
      <c r="AM1188" s="258" t="str">
        <f t="shared" si="157"/>
        <v>нет</v>
      </c>
      <c r="AN1188" s="258">
        <f t="shared" si="154"/>
        <v>0</v>
      </c>
      <c r="AO1188" s="258" t="e">
        <f t="shared" si="156"/>
        <v>#VALUE!</v>
      </c>
    </row>
    <row r="1189" spans="1:41">
      <c r="A1189" s="261" t="e">
        <f t="shared" si="158"/>
        <v>#VALUE!</v>
      </c>
      <c r="B1189" s="241">
        <v>1186</v>
      </c>
      <c r="C1189" s="242"/>
      <c r="D1189" s="257" t="str">
        <f t="shared" si="151"/>
        <v/>
      </c>
      <c r="E1189" s="234"/>
      <c r="F1189" s="234"/>
      <c r="G1189" s="242"/>
      <c r="H1189" s="257" t="str">
        <f t="shared" si="152"/>
        <v/>
      </c>
      <c r="I1189" s="234"/>
      <c r="J1189" s="234"/>
      <c r="K1189" s="234"/>
      <c r="L1189" s="234"/>
      <c r="M1189" s="308">
        <f t="shared" si="153"/>
        <v>0</v>
      </c>
      <c r="N1189" s="234"/>
      <c r="O1189" s="234"/>
      <c r="P1189" s="234"/>
      <c r="Q1189" s="234"/>
      <c r="R1189" s="234"/>
      <c r="S1189" s="234"/>
      <c r="T1189" s="234"/>
      <c r="U1189" s="234"/>
      <c r="V1189" s="234"/>
      <c r="W1189" s="234"/>
      <c r="X1189" s="234"/>
      <c r="Y1189" s="234"/>
      <c r="Z1189" s="234"/>
      <c r="AA1189" s="234"/>
      <c r="AB1189" s="234"/>
      <c r="AC1189" s="234"/>
      <c r="AD1189" s="234"/>
      <c r="AE1189" s="234"/>
      <c r="AF1189" s="234"/>
      <c r="AG1189" s="234"/>
      <c r="AH1189" s="234"/>
      <c r="AI1189" s="234"/>
      <c r="AJ1189" s="234"/>
      <c r="AK1189" s="234"/>
      <c r="AL1189" s="258" t="str">
        <f t="shared" si="155"/>
        <v>нет</v>
      </c>
      <c r="AM1189" s="258" t="str">
        <f t="shared" si="157"/>
        <v>нет</v>
      </c>
      <c r="AN1189" s="258">
        <f t="shared" si="154"/>
        <v>0</v>
      </c>
      <c r="AO1189" s="258" t="e">
        <f t="shared" si="156"/>
        <v>#VALUE!</v>
      </c>
    </row>
    <row r="1190" spans="1:41">
      <c r="A1190" s="261" t="e">
        <f t="shared" si="158"/>
        <v>#VALUE!</v>
      </c>
      <c r="B1190" s="241">
        <v>1187</v>
      </c>
      <c r="C1190" s="242"/>
      <c r="D1190" s="257" t="str">
        <f t="shared" si="151"/>
        <v/>
      </c>
      <c r="E1190" s="234"/>
      <c r="F1190" s="234"/>
      <c r="G1190" s="242"/>
      <c r="H1190" s="257" t="str">
        <f t="shared" si="152"/>
        <v/>
      </c>
      <c r="I1190" s="234"/>
      <c r="J1190" s="234"/>
      <c r="K1190" s="234"/>
      <c r="L1190" s="234"/>
      <c r="M1190" s="308">
        <f t="shared" si="153"/>
        <v>0</v>
      </c>
      <c r="N1190" s="234"/>
      <c r="O1190" s="234"/>
      <c r="P1190" s="234"/>
      <c r="Q1190" s="234"/>
      <c r="R1190" s="234"/>
      <c r="S1190" s="234"/>
      <c r="T1190" s="234"/>
      <c r="U1190" s="234"/>
      <c r="V1190" s="234"/>
      <c r="W1190" s="234"/>
      <c r="X1190" s="234"/>
      <c r="Y1190" s="234"/>
      <c r="Z1190" s="234"/>
      <c r="AA1190" s="234"/>
      <c r="AB1190" s="234"/>
      <c r="AC1190" s="234"/>
      <c r="AD1190" s="234"/>
      <c r="AE1190" s="234"/>
      <c r="AF1190" s="234"/>
      <c r="AG1190" s="234"/>
      <c r="AH1190" s="234"/>
      <c r="AI1190" s="234"/>
      <c r="AJ1190" s="234"/>
      <c r="AK1190" s="234"/>
      <c r="AL1190" s="258" t="str">
        <f t="shared" si="155"/>
        <v>нет</v>
      </c>
      <c r="AM1190" s="258" t="str">
        <f t="shared" si="157"/>
        <v>нет</v>
      </c>
      <c r="AN1190" s="258">
        <f t="shared" si="154"/>
        <v>0</v>
      </c>
      <c r="AO1190" s="258" t="e">
        <f t="shared" si="156"/>
        <v>#VALUE!</v>
      </c>
    </row>
    <row r="1191" spans="1:41">
      <c r="A1191" s="261" t="e">
        <f t="shared" si="158"/>
        <v>#VALUE!</v>
      </c>
      <c r="B1191" s="241">
        <v>1188</v>
      </c>
      <c r="C1191" s="242"/>
      <c r="D1191" s="257" t="str">
        <f t="shared" si="151"/>
        <v/>
      </c>
      <c r="E1191" s="234"/>
      <c r="F1191" s="234"/>
      <c r="G1191" s="242"/>
      <c r="H1191" s="257" t="str">
        <f t="shared" si="152"/>
        <v/>
      </c>
      <c r="I1191" s="234"/>
      <c r="J1191" s="234"/>
      <c r="K1191" s="234"/>
      <c r="L1191" s="234"/>
      <c r="M1191" s="308">
        <f t="shared" si="153"/>
        <v>0</v>
      </c>
      <c r="N1191" s="234"/>
      <c r="O1191" s="234"/>
      <c r="P1191" s="234"/>
      <c r="Q1191" s="234"/>
      <c r="R1191" s="234"/>
      <c r="S1191" s="234"/>
      <c r="T1191" s="234"/>
      <c r="U1191" s="234"/>
      <c r="V1191" s="234"/>
      <c r="W1191" s="234"/>
      <c r="X1191" s="234"/>
      <c r="Y1191" s="234"/>
      <c r="Z1191" s="234"/>
      <c r="AA1191" s="234"/>
      <c r="AB1191" s="234"/>
      <c r="AC1191" s="234"/>
      <c r="AD1191" s="234"/>
      <c r="AE1191" s="234"/>
      <c r="AF1191" s="234"/>
      <c r="AG1191" s="234"/>
      <c r="AH1191" s="234"/>
      <c r="AI1191" s="234"/>
      <c r="AJ1191" s="234"/>
      <c r="AK1191" s="234"/>
      <c r="AL1191" s="258" t="str">
        <f t="shared" si="155"/>
        <v>нет</v>
      </c>
      <c r="AM1191" s="258" t="str">
        <f t="shared" si="157"/>
        <v>нет</v>
      </c>
      <c r="AN1191" s="258">
        <f t="shared" si="154"/>
        <v>0</v>
      </c>
      <c r="AO1191" s="258" t="e">
        <f t="shared" si="156"/>
        <v>#VALUE!</v>
      </c>
    </row>
    <row r="1192" spans="1:41">
      <c r="A1192" s="261" t="e">
        <f t="shared" si="158"/>
        <v>#VALUE!</v>
      </c>
      <c r="B1192" s="241">
        <v>1189</v>
      </c>
      <c r="C1192" s="242"/>
      <c r="D1192" s="257" t="str">
        <f t="shared" si="151"/>
        <v/>
      </c>
      <c r="E1192" s="234"/>
      <c r="F1192" s="234"/>
      <c r="G1192" s="242"/>
      <c r="H1192" s="257" t="str">
        <f t="shared" si="152"/>
        <v/>
      </c>
      <c r="I1192" s="234"/>
      <c r="J1192" s="234"/>
      <c r="K1192" s="234"/>
      <c r="L1192" s="234"/>
      <c r="M1192" s="308">
        <f t="shared" si="153"/>
        <v>0</v>
      </c>
      <c r="N1192" s="234"/>
      <c r="O1192" s="234"/>
      <c r="P1192" s="234"/>
      <c r="Q1192" s="234"/>
      <c r="R1192" s="234"/>
      <c r="S1192" s="234"/>
      <c r="T1192" s="234"/>
      <c r="U1192" s="234"/>
      <c r="V1192" s="234"/>
      <c r="W1192" s="234"/>
      <c r="X1192" s="234"/>
      <c r="Y1192" s="234"/>
      <c r="Z1192" s="234"/>
      <c r="AA1192" s="234"/>
      <c r="AB1192" s="234"/>
      <c r="AC1192" s="234"/>
      <c r="AD1192" s="234"/>
      <c r="AE1192" s="234"/>
      <c r="AF1192" s="234"/>
      <c r="AG1192" s="234"/>
      <c r="AH1192" s="234"/>
      <c r="AI1192" s="234"/>
      <c r="AJ1192" s="234"/>
      <c r="AK1192" s="234"/>
      <c r="AL1192" s="258" t="str">
        <f t="shared" si="155"/>
        <v>нет</v>
      </c>
      <c r="AM1192" s="258" t="str">
        <f t="shared" si="157"/>
        <v>нет</v>
      </c>
      <c r="AN1192" s="258">
        <f t="shared" si="154"/>
        <v>0</v>
      </c>
      <c r="AO1192" s="258" t="e">
        <f t="shared" si="156"/>
        <v>#VALUE!</v>
      </c>
    </row>
    <row r="1193" spans="1:41">
      <c r="A1193" s="261" t="e">
        <f t="shared" si="158"/>
        <v>#VALUE!</v>
      </c>
      <c r="B1193" s="241">
        <v>1190</v>
      </c>
      <c r="C1193" s="242"/>
      <c r="D1193" s="257" t="str">
        <f t="shared" si="151"/>
        <v/>
      </c>
      <c r="E1193" s="234"/>
      <c r="F1193" s="234"/>
      <c r="G1193" s="242"/>
      <c r="H1193" s="257" t="str">
        <f t="shared" si="152"/>
        <v/>
      </c>
      <c r="I1193" s="234"/>
      <c r="J1193" s="234"/>
      <c r="K1193" s="234"/>
      <c r="L1193" s="234"/>
      <c r="M1193" s="308">
        <f t="shared" si="153"/>
        <v>0</v>
      </c>
      <c r="N1193" s="234"/>
      <c r="O1193" s="234"/>
      <c r="P1193" s="234"/>
      <c r="Q1193" s="234"/>
      <c r="R1193" s="234"/>
      <c r="S1193" s="234"/>
      <c r="T1193" s="234"/>
      <c r="U1193" s="234"/>
      <c r="V1193" s="234"/>
      <c r="W1193" s="234"/>
      <c r="X1193" s="234"/>
      <c r="Y1193" s="234"/>
      <c r="Z1193" s="234"/>
      <c r="AA1193" s="234"/>
      <c r="AB1193" s="234"/>
      <c r="AC1193" s="234"/>
      <c r="AD1193" s="234"/>
      <c r="AE1193" s="234"/>
      <c r="AF1193" s="234"/>
      <c r="AG1193" s="234"/>
      <c r="AH1193" s="234"/>
      <c r="AI1193" s="234"/>
      <c r="AJ1193" s="234"/>
      <c r="AK1193" s="234"/>
      <c r="AL1193" s="258" t="str">
        <f t="shared" si="155"/>
        <v>нет</v>
      </c>
      <c r="AM1193" s="258" t="str">
        <f t="shared" si="157"/>
        <v>нет</v>
      </c>
      <c r="AN1193" s="258">
        <f t="shared" si="154"/>
        <v>0</v>
      </c>
      <c r="AO1193" s="258" t="e">
        <f t="shared" si="156"/>
        <v>#VALUE!</v>
      </c>
    </row>
    <row r="1194" spans="1:41">
      <c r="A1194" s="261" t="e">
        <f t="shared" si="158"/>
        <v>#VALUE!</v>
      </c>
      <c r="B1194" s="241">
        <v>1191</v>
      </c>
      <c r="C1194" s="242"/>
      <c r="D1194" s="257" t="str">
        <f t="shared" si="151"/>
        <v/>
      </c>
      <c r="E1194" s="234"/>
      <c r="F1194" s="234"/>
      <c r="G1194" s="242"/>
      <c r="H1194" s="257" t="str">
        <f t="shared" si="152"/>
        <v/>
      </c>
      <c r="I1194" s="234"/>
      <c r="J1194" s="234"/>
      <c r="K1194" s="234"/>
      <c r="L1194" s="234"/>
      <c r="M1194" s="308">
        <f t="shared" si="153"/>
        <v>0</v>
      </c>
      <c r="N1194" s="234"/>
      <c r="O1194" s="234"/>
      <c r="P1194" s="234"/>
      <c r="Q1194" s="234"/>
      <c r="R1194" s="234"/>
      <c r="S1194" s="234"/>
      <c r="T1194" s="234"/>
      <c r="U1194" s="234"/>
      <c r="V1194" s="234"/>
      <c r="W1194" s="234"/>
      <c r="X1194" s="234"/>
      <c r="Y1194" s="234"/>
      <c r="Z1194" s="234"/>
      <c r="AA1194" s="234"/>
      <c r="AB1194" s="234"/>
      <c r="AC1194" s="234"/>
      <c r="AD1194" s="234"/>
      <c r="AE1194" s="234"/>
      <c r="AF1194" s="234"/>
      <c r="AG1194" s="234"/>
      <c r="AH1194" s="234"/>
      <c r="AI1194" s="234"/>
      <c r="AJ1194" s="234"/>
      <c r="AK1194" s="234"/>
      <c r="AL1194" s="258" t="str">
        <f t="shared" si="155"/>
        <v>нет</v>
      </c>
      <c r="AM1194" s="258" t="str">
        <f t="shared" si="157"/>
        <v>нет</v>
      </c>
      <c r="AN1194" s="258">
        <f t="shared" si="154"/>
        <v>0</v>
      </c>
      <c r="AO1194" s="258" t="e">
        <f t="shared" si="156"/>
        <v>#VALUE!</v>
      </c>
    </row>
    <row r="1195" spans="1:41">
      <c r="A1195" s="261" t="e">
        <f t="shared" si="158"/>
        <v>#VALUE!</v>
      </c>
      <c r="B1195" s="241">
        <v>1192</v>
      </c>
      <c r="C1195" s="242"/>
      <c r="D1195" s="257" t="str">
        <f t="shared" si="151"/>
        <v/>
      </c>
      <c r="E1195" s="234"/>
      <c r="F1195" s="234"/>
      <c r="G1195" s="242"/>
      <c r="H1195" s="257" t="str">
        <f t="shared" si="152"/>
        <v/>
      </c>
      <c r="I1195" s="234"/>
      <c r="J1195" s="234"/>
      <c r="K1195" s="234"/>
      <c r="L1195" s="234"/>
      <c r="M1195" s="308">
        <f t="shared" si="153"/>
        <v>0</v>
      </c>
      <c r="N1195" s="234"/>
      <c r="O1195" s="234"/>
      <c r="P1195" s="234"/>
      <c r="Q1195" s="234"/>
      <c r="R1195" s="234"/>
      <c r="S1195" s="234"/>
      <c r="T1195" s="234"/>
      <c r="U1195" s="234"/>
      <c r="V1195" s="234"/>
      <c r="W1195" s="234"/>
      <c r="X1195" s="234"/>
      <c r="Y1195" s="234"/>
      <c r="Z1195" s="234"/>
      <c r="AA1195" s="234"/>
      <c r="AB1195" s="234"/>
      <c r="AC1195" s="234"/>
      <c r="AD1195" s="234"/>
      <c r="AE1195" s="234"/>
      <c r="AF1195" s="234"/>
      <c r="AG1195" s="234"/>
      <c r="AH1195" s="234"/>
      <c r="AI1195" s="234"/>
      <c r="AJ1195" s="234"/>
      <c r="AK1195" s="234"/>
      <c r="AL1195" s="258" t="str">
        <f t="shared" si="155"/>
        <v>нет</v>
      </c>
      <c r="AM1195" s="258" t="str">
        <f t="shared" si="157"/>
        <v>нет</v>
      </c>
      <c r="AN1195" s="258">
        <f t="shared" si="154"/>
        <v>0</v>
      </c>
      <c r="AO1195" s="258" t="e">
        <f t="shared" si="156"/>
        <v>#VALUE!</v>
      </c>
    </row>
    <row r="1196" spans="1:41">
      <c r="A1196" s="261" t="e">
        <f t="shared" si="158"/>
        <v>#VALUE!</v>
      </c>
      <c r="B1196" s="241">
        <v>1193</v>
      </c>
      <c r="C1196" s="242"/>
      <c r="D1196" s="257" t="str">
        <f t="shared" si="151"/>
        <v/>
      </c>
      <c r="E1196" s="234"/>
      <c r="F1196" s="234"/>
      <c r="G1196" s="242"/>
      <c r="H1196" s="257" t="str">
        <f t="shared" si="152"/>
        <v/>
      </c>
      <c r="I1196" s="234"/>
      <c r="J1196" s="234"/>
      <c r="K1196" s="234"/>
      <c r="L1196" s="234"/>
      <c r="M1196" s="308">
        <f t="shared" si="153"/>
        <v>0</v>
      </c>
      <c r="N1196" s="234"/>
      <c r="O1196" s="234"/>
      <c r="P1196" s="234"/>
      <c r="Q1196" s="234"/>
      <c r="R1196" s="234"/>
      <c r="S1196" s="234"/>
      <c r="T1196" s="234"/>
      <c r="U1196" s="234"/>
      <c r="V1196" s="234"/>
      <c r="W1196" s="234"/>
      <c r="X1196" s="234"/>
      <c r="Y1196" s="234"/>
      <c r="Z1196" s="234"/>
      <c r="AA1196" s="234"/>
      <c r="AB1196" s="234"/>
      <c r="AC1196" s="234"/>
      <c r="AD1196" s="234"/>
      <c r="AE1196" s="234"/>
      <c r="AF1196" s="234"/>
      <c r="AG1196" s="234"/>
      <c r="AH1196" s="234"/>
      <c r="AI1196" s="234"/>
      <c r="AJ1196" s="234"/>
      <c r="AK1196" s="234"/>
      <c r="AL1196" s="258" t="str">
        <f t="shared" si="155"/>
        <v>нет</v>
      </c>
      <c r="AM1196" s="258" t="str">
        <f t="shared" si="157"/>
        <v>нет</v>
      </c>
      <c r="AN1196" s="258">
        <f t="shared" si="154"/>
        <v>0</v>
      </c>
      <c r="AO1196" s="258" t="e">
        <f t="shared" si="156"/>
        <v>#VALUE!</v>
      </c>
    </row>
    <row r="1197" spans="1:41">
      <c r="A1197" s="261" t="e">
        <f t="shared" si="158"/>
        <v>#VALUE!</v>
      </c>
      <c r="B1197" s="241">
        <v>1194</v>
      </c>
      <c r="C1197" s="242"/>
      <c r="D1197" s="257" t="str">
        <f t="shared" si="151"/>
        <v/>
      </c>
      <c r="E1197" s="234"/>
      <c r="F1197" s="234"/>
      <c r="G1197" s="242"/>
      <c r="H1197" s="257" t="str">
        <f t="shared" si="152"/>
        <v/>
      </c>
      <c r="I1197" s="234"/>
      <c r="J1197" s="234"/>
      <c r="K1197" s="234"/>
      <c r="L1197" s="234"/>
      <c r="M1197" s="308">
        <f t="shared" si="153"/>
        <v>0</v>
      </c>
      <c r="N1197" s="234"/>
      <c r="O1197" s="234"/>
      <c r="P1197" s="234"/>
      <c r="Q1197" s="234"/>
      <c r="R1197" s="234"/>
      <c r="S1197" s="234"/>
      <c r="T1197" s="234"/>
      <c r="U1197" s="234"/>
      <c r="V1197" s="234"/>
      <c r="W1197" s="234"/>
      <c r="X1197" s="234"/>
      <c r="Y1197" s="234"/>
      <c r="Z1197" s="234"/>
      <c r="AA1197" s="234"/>
      <c r="AB1197" s="234"/>
      <c r="AC1197" s="234"/>
      <c r="AD1197" s="234"/>
      <c r="AE1197" s="234"/>
      <c r="AF1197" s="234"/>
      <c r="AG1197" s="234"/>
      <c r="AH1197" s="234"/>
      <c r="AI1197" s="234"/>
      <c r="AJ1197" s="234"/>
      <c r="AK1197" s="234"/>
      <c r="AL1197" s="258" t="str">
        <f t="shared" si="155"/>
        <v>нет</v>
      </c>
      <c r="AM1197" s="258" t="str">
        <f t="shared" si="157"/>
        <v>нет</v>
      </c>
      <c r="AN1197" s="258">
        <f t="shared" si="154"/>
        <v>0</v>
      </c>
      <c r="AO1197" s="258" t="e">
        <f t="shared" si="156"/>
        <v>#VALUE!</v>
      </c>
    </row>
    <row r="1198" spans="1:41">
      <c r="A1198" s="261" t="e">
        <f t="shared" si="158"/>
        <v>#VALUE!</v>
      </c>
      <c r="B1198" s="241">
        <v>1195</v>
      </c>
      <c r="C1198" s="242"/>
      <c r="D1198" s="257" t="str">
        <f t="shared" si="151"/>
        <v/>
      </c>
      <c r="E1198" s="234"/>
      <c r="F1198" s="234"/>
      <c r="G1198" s="242"/>
      <c r="H1198" s="257" t="str">
        <f t="shared" si="152"/>
        <v/>
      </c>
      <c r="I1198" s="234"/>
      <c r="J1198" s="234"/>
      <c r="K1198" s="234"/>
      <c r="L1198" s="234"/>
      <c r="M1198" s="308">
        <f t="shared" si="153"/>
        <v>0</v>
      </c>
      <c r="N1198" s="234"/>
      <c r="O1198" s="234"/>
      <c r="P1198" s="234"/>
      <c r="Q1198" s="234"/>
      <c r="R1198" s="234"/>
      <c r="S1198" s="234"/>
      <c r="T1198" s="234"/>
      <c r="U1198" s="234"/>
      <c r="V1198" s="234"/>
      <c r="W1198" s="234"/>
      <c r="X1198" s="234"/>
      <c r="Y1198" s="234"/>
      <c r="Z1198" s="234"/>
      <c r="AA1198" s="234"/>
      <c r="AB1198" s="234"/>
      <c r="AC1198" s="234"/>
      <c r="AD1198" s="234"/>
      <c r="AE1198" s="234"/>
      <c r="AF1198" s="234"/>
      <c r="AG1198" s="234"/>
      <c r="AH1198" s="234"/>
      <c r="AI1198" s="234"/>
      <c r="AJ1198" s="234"/>
      <c r="AK1198" s="234"/>
      <c r="AL1198" s="258" t="str">
        <f t="shared" si="155"/>
        <v>нет</v>
      </c>
      <c r="AM1198" s="258" t="str">
        <f t="shared" si="157"/>
        <v>нет</v>
      </c>
      <c r="AN1198" s="258">
        <f t="shared" si="154"/>
        <v>0</v>
      </c>
      <c r="AO1198" s="258" t="e">
        <f t="shared" si="156"/>
        <v>#VALUE!</v>
      </c>
    </row>
    <row r="1199" spans="1:41">
      <c r="A1199" s="261" t="e">
        <f t="shared" si="158"/>
        <v>#VALUE!</v>
      </c>
      <c r="B1199" s="241">
        <v>1196</v>
      </c>
      <c r="C1199" s="242"/>
      <c r="D1199" s="257" t="str">
        <f t="shared" si="151"/>
        <v/>
      </c>
      <c r="E1199" s="234"/>
      <c r="F1199" s="234"/>
      <c r="G1199" s="242"/>
      <c r="H1199" s="257" t="str">
        <f t="shared" si="152"/>
        <v/>
      </c>
      <c r="I1199" s="234"/>
      <c r="J1199" s="234"/>
      <c r="K1199" s="234"/>
      <c r="L1199" s="234"/>
      <c r="M1199" s="308">
        <f t="shared" si="153"/>
        <v>0</v>
      </c>
      <c r="N1199" s="234"/>
      <c r="O1199" s="234"/>
      <c r="P1199" s="234"/>
      <c r="Q1199" s="234"/>
      <c r="R1199" s="234"/>
      <c r="S1199" s="234"/>
      <c r="T1199" s="234"/>
      <c r="U1199" s="234"/>
      <c r="V1199" s="234"/>
      <c r="W1199" s="234"/>
      <c r="X1199" s="234"/>
      <c r="Y1199" s="234"/>
      <c r="Z1199" s="234"/>
      <c r="AA1199" s="234"/>
      <c r="AB1199" s="234"/>
      <c r="AC1199" s="234"/>
      <c r="AD1199" s="234"/>
      <c r="AE1199" s="234"/>
      <c r="AF1199" s="234"/>
      <c r="AG1199" s="234"/>
      <c r="AH1199" s="234"/>
      <c r="AI1199" s="234"/>
      <c r="AJ1199" s="234"/>
      <c r="AK1199" s="234"/>
      <c r="AL1199" s="258" t="str">
        <f t="shared" si="155"/>
        <v>нет</v>
      </c>
      <c r="AM1199" s="258" t="str">
        <f t="shared" si="157"/>
        <v>нет</v>
      </c>
      <c r="AN1199" s="258">
        <f t="shared" si="154"/>
        <v>0</v>
      </c>
      <c r="AO1199" s="258" t="e">
        <f t="shared" si="156"/>
        <v>#VALUE!</v>
      </c>
    </row>
    <row r="1200" spans="1:41">
      <c r="A1200" s="261" t="e">
        <f t="shared" si="158"/>
        <v>#VALUE!</v>
      </c>
      <c r="B1200" s="241">
        <v>1197</v>
      </c>
      <c r="C1200" s="242"/>
      <c r="D1200" s="257" t="str">
        <f t="shared" si="151"/>
        <v/>
      </c>
      <c r="E1200" s="234"/>
      <c r="F1200" s="234"/>
      <c r="G1200" s="242"/>
      <c r="H1200" s="257" t="str">
        <f t="shared" si="152"/>
        <v/>
      </c>
      <c r="I1200" s="234"/>
      <c r="J1200" s="234"/>
      <c r="K1200" s="234"/>
      <c r="L1200" s="234"/>
      <c r="M1200" s="308">
        <f t="shared" si="153"/>
        <v>0</v>
      </c>
      <c r="N1200" s="234"/>
      <c r="O1200" s="234"/>
      <c r="P1200" s="234"/>
      <c r="Q1200" s="234"/>
      <c r="R1200" s="234"/>
      <c r="S1200" s="234"/>
      <c r="T1200" s="234"/>
      <c r="U1200" s="234"/>
      <c r="V1200" s="234"/>
      <c r="W1200" s="234"/>
      <c r="X1200" s="234"/>
      <c r="Y1200" s="234"/>
      <c r="Z1200" s="234"/>
      <c r="AA1200" s="234"/>
      <c r="AB1200" s="234"/>
      <c r="AC1200" s="234"/>
      <c r="AD1200" s="234"/>
      <c r="AE1200" s="234"/>
      <c r="AF1200" s="234"/>
      <c r="AG1200" s="234"/>
      <c r="AH1200" s="234"/>
      <c r="AI1200" s="234"/>
      <c r="AJ1200" s="234"/>
      <c r="AK1200" s="234"/>
      <c r="AL1200" s="258" t="str">
        <f t="shared" si="155"/>
        <v>нет</v>
      </c>
      <c r="AM1200" s="258" t="str">
        <f t="shared" si="157"/>
        <v>нет</v>
      </c>
      <c r="AN1200" s="258">
        <f t="shared" si="154"/>
        <v>0</v>
      </c>
      <c r="AO1200" s="258" t="e">
        <f t="shared" si="156"/>
        <v>#VALUE!</v>
      </c>
    </row>
    <row r="1201" spans="1:41">
      <c r="A1201" s="261" t="e">
        <f t="shared" si="158"/>
        <v>#VALUE!</v>
      </c>
      <c r="B1201" s="241">
        <v>1198</v>
      </c>
      <c r="C1201" s="242"/>
      <c r="D1201" s="257" t="str">
        <f t="shared" si="151"/>
        <v/>
      </c>
      <c r="E1201" s="234"/>
      <c r="F1201" s="234"/>
      <c r="G1201" s="242"/>
      <c r="H1201" s="257" t="str">
        <f t="shared" si="152"/>
        <v/>
      </c>
      <c r="I1201" s="234"/>
      <c r="J1201" s="234"/>
      <c r="K1201" s="234"/>
      <c r="L1201" s="234"/>
      <c r="M1201" s="308">
        <f t="shared" si="153"/>
        <v>0</v>
      </c>
      <c r="N1201" s="234"/>
      <c r="O1201" s="234"/>
      <c r="P1201" s="234"/>
      <c r="Q1201" s="234"/>
      <c r="R1201" s="234"/>
      <c r="S1201" s="234"/>
      <c r="T1201" s="234"/>
      <c r="U1201" s="234"/>
      <c r="V1201" s="234"/>
      <c r="W1201" s="234"/>
      <c r="X1201" s="234"/>
      <c r="Y1201" s="234"/>
      <c r="Z1201" s="234"/>
      <c r="AA1201" s="234"/>
      <c r="AB1201" s="234"/>
      <c r="AC1201" s="234"/>
      <c r="AD1201" s="234"/>
      <c r="AE1201" s="234"/>
      <c r="AF1201" s="234"/>
      <c r="AG1201" s="234"/>
      <c r="AH1201" s="234"/>
      <c r="AI1201" s="234"/>
      <c r="AJ1201" s="234"/>
      <c r="AK1201" s="234"/>
      <c r="AL1201" s="258" t="str">
        <f t="shared" si="155"/>
        <v>нет</v>
      </c>
      <c r="AM1201" s="258" t="str">
        <f t="shared" si="157"/>
        <v>нет</v>
      </c>
      <c r="AN1201" s="258">
        <f t="shared" si="154"/>
        <v>0</v>
      </c>
      <c r="AO1201" s="258" t="e">
        <f t="shared" si="156"/>
        <v>#VALUE!</v>
      </c>
    </row>
    <row r="1202" spans="1:41">
      <c r="A1202" s="261" t="e">
        <f t="shared" si="158"/>
        <v>#VALUE!</v>
      </c>
      <c r="B1202" s="241">
        <v>1199</v>
      </c>
      <c r="C1202" s="242"/>
      <c r="D1202" s="257" t="str">
        <f t="shared" si="151"/>
        <v/>
      </c>
      <c r="E1202" s="234"/>
      <c r="F1202" s="234"/>
      <c r="G1202" s="242"/>
      <c r="H1202" s="257" t="str">
        <f t="shared" si="152"/>
        <v/>
      </c>
      <c r="I1202" s="234"/>
      <c r="J1202" s="234"/>
      <c r="K1202" s="234"/>
      <c r="L1202" s="234"/>
      <c r="M1202" s="308">
        <f t="shared" si="153"/>
        <v>0</v>
      </c>
      <c r="N1202" s="234"/>
      <c r="O1202" s="234"/>
      <c r="P1202" s="234"/>
      <c r="Q1202" s="234"/>
      <c r="R1202" s="234"/>
      <c r="S1202" s="234"/>
      <c r="T1202" s="234"/>
      <c r="U1202" s="234"/>
      <c r="V1202" s="234"/>
      <c r="W1202" s="234"/>
      <c r="X1202" s="234"/>
      <c r="Y1202" s="234"/>
      <c r="Z1202" s="234"/>
      <c r="AA1202" s="234"/>
      <c r="AB1202" s="234"/>
      <c r="AC1202" s="234"/>
      <c r="AD1202" s="234"/>
      <c r="AE1202" s="234"/>
      <c r="AF1202" s="234"/>
      <c r="AG1202" s="234"/>
      <c r="AH1202" s="234"/>
      <c r="AI1202" s="234"/>
      <c r="AJ1202" s="234"/>
      <c r="AK1202" s="234"/>
      <c r="AL1202" s="258" t="str">
        <f t="shared" si="155"/>
        <v>нет</v>
      </c>
      <c r="AM1202" s="258" t="str">
        <f t="shared" si="157"/>
        <v>нет</v>
      </c>
      <c r="AN1202" s="258">
        <f t="shared" si="154"/>
        <v>0</v>
      </c>
      <c r="AO1202" s="258" t="e">
        <f t="shared" si="156"/>
        <v>#VALUE!</v>
      </c>
    </row>
    <row r="1203" spans="1:41">
      <c r="A1203" s="261" t="e">
        <f t="shared" si="158"/>
        <v>#VALUE!</v>
      </c>
      <c r="B1203" s="241">
        <v>1200</v>
      </c>
      <c r="C1203" s="242"/>
      <c r="D1203" s="257" t="str">
        <f t="shared" si="151"/>
        <v/>
      </c>
      <c r="E1203" s="234"/>
      <c r="F1203" s="234"/>
      <c r="G1203" s="242"/>
      <c r="H1203" s="257" t="str">
        <f t="shared" si="152"/>
        <v/>
      </c>
      <c r="I1203" s="234"/>
      <c r="J1203" s="234"/>
      <c r="K1203" s="234"/>
      <c r="L1203" s="234"/>
      <c r="M1203" s="308">
        <f t="shared" si="153"/>
        <v>0</v>
      </c>
      <c r="N1203" s="234"/>
      <c r="O1203" s="234"/>
      <c r="P1203" s="234"/>
      <c r="Q1203" s="234"/>
      <c r="R1203" s="234"/>
      <c r="S1203" s="234"/>
      <c r="T1203" s="234"/>
      <c r="U1203" s="234"/>
      <c r="V1203" s="234"/>
      <c r="W1203" s="234"/>
      <c r="X1203" s="234"/>
      <c r="Y1203" s="234"/>
      <c r="Z1203" s="234"/>
      <c r="AA1203" s="234"/>
      <c r="AB1203" s="234"/>
      <c r="AC1203" s="234"/>
      <c r="AD1203" s="234"/>
      <c r="AE1203" s="234"/>
      <c r="AF1203" s="234"/>
      <c r="AG1203" s="234"/>
      <c r="AH1203" s="234"/>
      <c r="AI1203" s="234"/>
      <c r="AJ1203" s="234"/>
      <c r="AK1203" s="234"/>
      <c r="AL1203" s="258" t="str">
        <f t="shared" si="155"/>
        <v>нет</v>
      </c>
      <c r="AM1203" s="258" t="str">
        <f t="shared" si="157"/>
        <v>нет</v>
      </c>
      <c r="AN1203" s="258">
        <f t="shared" si="154"/>
        <v>0</v>
      </c>
      <c r="AO1203" s="258" t="e">
        <f t="shared" si="156"/>
        <v>#VALUE!</v>
      </c>
    </row>
    <row r="1204" spans="1:41">
      <c r="A1204" s="261" t="e">
        <f t="shared" si="158"/>
        <v>#VALUE!</v>
      </c>
      <c r="B1204" s="241">
        <v>1201</v>
      </c>
      <c r="C1204" s="242"/>
      <c r="D1204" s="257" t="str">
        <f t="shared" si="151"/>
        <v/>
      </c>
      <c r="E1204" s="234"/>
      <c r="F1204" s="234"/>
      <c r="G1204" s="242"/>
      <c r="H1204" s="257" t="str">
        <f t="shared" si="152"/>
        <v/>
      </c>
      <c r="I1204" s="234"/>
      <c r="J1204" s="234"/>
      <c r="K1204" s="234"/>
      <c r="L1204" s="234"/>
      <c r="M1204" s="308">
        <f t="shared" si="153"/>
        <v>0</v>
      </c>
      <c r="N1204" s="234"/>
      <c r="O1204" s="234"/>
      <c r="P1204" s="234"/>
      <c r="Q1204" s="234"/>
      <c r="R1204" s="234"/>
      <c r="S1204" s="234"/>
      <c r="T1204" s="234"/>
      <c r="U1204" s="234"/>
      <c r="V1204" s="234"/>
      <c r="W1204" s="234"/>
      <c r="X1204" s="234"/>
      <c r="Y1204" s="234"/>
      <c r="Z1204" s="234"/>
      <c r="AA1204" s="234"/>
      <c r="AB1204" s="234"/>
      <c r="AC1204" s="234"/>
      <c r="AD1204" s="234"/>
      <c r="AE1204" s="234"/>
      <c r="AF1204" s="234"/>
      <c r="AG1204" s="234"/>
      <c r="AH1204" s="234"/>
      <c r="AI1204" s="234"/>
      <c r="AJ1204" s="234"/>
      <c r="AK1204" s="234"/>
      <c r="AL1204" s="258" t="str">
        <f t="shared" si="155"/>
        <v>нет</v>
      </c>
      <c r="AM1204" s="258" t="str">
        <f t="shared" si="157"/>
        <v>нет</v>
      </c>
      <c r="AN1204" s="258">
        <f t="shared" si="154"/>
        <v>0</v>
      </c>
      <c r="AO1204" s="258" t="e">
        <f t="shared" si="156"/>
        <v>#VALUE!</v>
      </c>
    </row>
    <row r="1205" spans="1:41">
      <c r="A1205" s="261" t="e">
        <f t="shared" si="158"/>
        <v>#VALUE!</v>
      </c>
      <c r="B1205" s="241">
        <v>1202</v>
      </c>
      <c r="C1205" s="242"/>
      <c r="D1205" s="257" t="str">
        <f t="shared" si="151"/>
        <v/>
      </c>
      <c r="E1205" s="234"/>
      <c r="F1205" s="234"/>
      <c r="G1205" s="242"/>
      <c r="H1205" s="257" t="str">
        <f t="shared" si="152"/>
        <v/>
      </c>
      <c r="I1205" s="234"/>
      <c r="J1205" s="234"/>
      <c r="K1205" s="234"/>
      <c r="L1205" s="234"/>
      <c r="M1205" s="308">
        <f t="shared" si="153"/>
        <v>0</v>
      </c>
      <c r="N1205" s="234"/>
      <c r="O1205" s="234"/>
      <c r="P1205" s="234"/>
      <c r="Q1205" s="234"/>
      <c r="R1205" s="234"/>
      <c r="S1205" s="234"/>
      <c r="T1205" s="234"/>
      <c r="U1205" s="234"/>
      <c r="V1205" s="234"/>
      <c r="W1205" s="234"/>
      <c r="X1205" s="234"/>
      <c r="Y1205" s="234"/>
      <c r="Z1205" s="234"/>
      <c r="AA1205" s="234"/>
      <c r="AB1205" s="234"/>
      <c r="AC1205" s="234"/>
      <c r="AD1205" s="234"/>
      <c r="AE1205" s="234"/>
      <c r="AF1205" s="234"/>
      <c r="AG1205" s="234"/>
      <c r="AH1205" s="234"/>
      <c r="AI1205" s="234"/>
      <c r="AJ1205" s="234"/>
      <c r="AK1205" s="234"/>
      <c r="AL1205" s="258" t="str">
        <f t="shared" si="155"/>
        <v>нет</v>
      </c>
      <c r="AM1205" s="258" t="str">
        <f t="shared" si="157"/>
        <v>нет</v>
      </c>
      <c r="AN1205" s="258">
        <f t="shared" si="154"/>
        <v>0</v>
      </c>
      <c r="AO1205" s="258" t="e">
        <f t="shared" si="156"/>
        <v>#VALUE!</v>
      </c>
    </row>
    <row r="1206" spans="1:41">
      <c r="A1206" s="261" t="e">
        <f t="shared" si="158"/>
        <v>#VALUE!</v>
      </c>
      <c r="B1206" s="241">
        <v>1203</v>
      </c>
      <c r="C1206" s="242"/>
      <c r="D1206" s="257" t="str">
        <f t="shared" si="151"/>
        <v/>
      </c>
      <c r="E1206" s="234"/>
      <c r="F1206" s="234"/>
      <c r="G1206" s="242"/>
      <c r="H1206" s="257" t="str">
        <f t="shared" si="152"/>
        <v/>
      </c>
      <c r="I1206" s="234"/>
      <c r="J1206" s="234"/>
      <c r="K1206" s="234"/>
      <c r="L1206" s="234"/>
      <c r="M1206" s="308">
        <f t="shared" si="153"/>
        <v>0</v>
      </c>
      <c r="N1206" s="234"/>
      <c r="O1206" s="234"/>
      <c r="P1206" s="234"/>
      <c r="Q1206" s="234"/>
      <c r="R1206" s="234"/>
      <c r="S1206" s="234"/>
      <c r="T1206" s="234"/>
      <c r="U1206" s="234"/>
      <c r="V1206" s="234"/>
      <c r="W1206" s="234"/>
      <c r="X1206" s="234"/>
      <c r="Y1206" s="234"/>
      <c r="Z1206" s="234"/>
      <c r="AA1206" s="234"/>
      <c r="AB1206" s="234"/>
      <c r="AC1206" s="234"/>
      <c r="AD1206" s="234"/>
      <c r="AE1206" s="234"/>
      <c r="AF1206" s="234"/>
      <c r="AG1206" s="234"/>
      <c r="AH1206" s="234"/>
      <c r="AI1206" s="234"/>
      <c r="AJ1206" s="234"/>
      <c r="AK1206" s="234"/>
      <c r="AL1206" s="258" t="str">
        <f t="shared" si="155"/>
        <v>нет</v>
      </c>
      <c r="AM1206" s="258" t="str">
        <f t="shared" si="157"/>
        <v>нет</v>
      </c>
      <c r="AN1206" s="258">
        <f t="shared" si="154"/>
        <v>0</v>
      </c>
      <c r="AO1206" s="258" t="e">
        <f t="shared" si="156"/>
        <v>#VALUE!</v>
      </c>
    </row>
    <row r="1207" spans="1:41">
      <c r="A1207" s="261" t="e">
        <f t="shared" si="158"/>
        <v>#VALUE!</v>
      </c>
      <c r="B1207" s="241">
        <v>1204</v>
      </c>
      <c r="C1207" s="242"/>
      <c r="D1207" s="257" t="str">
        <f t="shared" si="151"/>
        <v/>
      </c>
      <c r="E1207" s="234"/>
      <c r="F1207" s="234"/>
      <c r="G1207" s="242"/>
      <c r="H1207" s="257" t="str">
        <f t="shared" si="152"/>
        <v/>
      </c>
      <c r="I1207" s="234"/>
      <c r="J1207" s="234"/>
      <c r="K1207" s="234"/>
      <c r="L1207" s="234"/>
      <c r="M1207" s="308">
        <f t="shared" si="153"/>
        <v>0</v>
      </c>
      <c r="N1207" s="234"/>
      <c r="O1207" s="234"/>
      <c r="P1207" s="234"/>
      <c r="Q1207" s="234"/>
      <c r="R1207" s="234"/>
      <c r="S1207" s="234"/>
      <c r="T1207" s="234"/>
      <c r="U1207" s="234"/>
      <c r="V1207" s="234"/>
      <c r="W1207" s="234"/>
      <c r="X1207" s="234"/>
      <c r="Y1207" s="234"/>
      <c r="Z1207" s="234"/>
      <c r="AA1207" s="234"/>
      <c r="AB1207" s="234"/>
      <c r="AC1207" s="234"/>
      <c r="AD1207" s="234"/>
      <c r="AE1207" s="234"/>
      <c r="AF1207" s="234"/>
      <c r="AG1207" s="234"/>
      <c r="AH1207" s="234"/>
      <c r="AI1207" s="234"/>
      <c r="AJ1207" s="234"/>
      <c r="AK1207" s="234"/>
      <c r="AL1207" s="258" t="str">
        <f t="shared" si="155"/>
        <v>нет</v>
      </c>
      <c r="AM1207" s="258" t="str">
        <f t="shared" si="157"/>
        <v>нет</v>
      </c>
      <c r="AN1207" s="258">
        <f t="shared" si="154"/>
        <v>0</v>
      </c>
      <c r="AO1207" s="258" t="e">
        <f t="shared" si="156"/>
        <v>#VALUE!</v>
      </c>
    </row>
    <row r="1208" spans="1:41">
      <c r="A1208" s="261" t="e">
        <f t="shared" si="158"/>
        <v>#VALUE!</v>
      </c>
      <c r="B1208" s="241">
        <v>1205</v>
      </c>
      <c r="C1208" s="242"/>
      <c r="D1208" s="257" t="str">
        <f t="shared" si="151"/>
        <v/>
      </c>
      <c r="E1208" s="234"/>
      <c r="F1208" s="234"/>
      <c r="G1208" s="242"/>
      <c r="H1208" s="257" t="str">
        <f t="shared" si="152"/>
        <v/>
      </c>
      <c r="I1208" s="234"/>
      <c r="J1208" s="234"/>
      <c r="K1208" s="234"/>
      <c r="L1208" s="234"/>
      <c r="M1208" s="308">
        <f t="shared" si="153"/>
        <v>0</v>
      </c>
      <c r="N1208" s="234"/>
      <c r="O1208" s="234"/>
      <c r="P1208" s="234"/>
      <c r="Q1208" s="234"/>
      <c r="R1208" s="234"/>
      <c r="S1208" s="234"/>
      <c r="T1208" s="234"/>
      <c r="U1208" s="234"/>
      <c r="V1208" s="234"/>
      <c r="W1208" s="234"/>
      <c r="X1208" s="234"/>
      <c r="Y1208" s="234"/>
      <c r="Z1208" s="234"/>
      <c r="AA1208" s="234"/>
      <c r="AB1208" s="234"/>
      <c r="AC1208" s="234"/>
      <c r="AD1208" s="234"/>
      <c r="AE1208" s="234"/>
      <c r="AF1208" s="234"/>
      <c r="AG1208" s="234"/>
      <c r="AH1208" s="234"/>
      <c r="AI1208" s="234"/>
      <c r="AJ1208" s="234"/>
      <c r="AK1208" s="234"/>
      <c r="AL1208" s="258" t="str">
        <f t="shared" si="155"/>
        <v>нет</v>
      </c>
      <c r="AM1208" s="258" t="str">
        <f t="shared" si="157"/>
        <v>нет</v>
      </c>
      <c r="AN1208" s="258">
        <f t="shared" si="154"/>
        <v>0</v>
      </c>
      <c r="AO1208" s="258" t="e">
        <f t="shared" si="156"/>
        <v>#VALUE!</v>
      </c>
    </row>
    <row r="1209" spans="1:41">
      <c r="A1209" s="261" t="e">
        <f t="shared" si="158"/>
        <v>#VALUE!</v>
      </c>
      <c r="B1209" s="241">
        <v>1206</v>
      </c>
      <c r="C1209" s="242"/>
      <c r="D1209" s="257" t="str">
        <f t="shared" si="151"/>
        <v/>
      </c>
      <c r="E1209" s="234"/>
      <c r="F1209" s="234"/>
      <c r="G1209" s="242"/>
      <c r="H1209" s="257" t="str">
        <f t="shared" si="152"/>
        <v/>
      </c>
      <c r="I1209" s="234"/>
      <c r="J1209" s="234"/>
      <c r="K1209" s="234"/>
      <c r="L1209" s="234"/>
      <c r="M1209" s="308">
        <f t="shared" si="153"/>
        <v>0</v>
      </c>
      <c r="N1209" s="234"/>
      <c r="O1209" s="234"/>
      <c r="P1209" s="234"/>
      <c r="Q1209" s="234"/>
      <c r="R1209" s="234"/>
      <c r="S1209" s="234"/>
      <c r="T1209" s="234"/>
      <c r="U1209" s="234"/>
      <c r="V1209" s="234"/>
      <c r="W1209" s="234"/>
      <c r="X1209" s="234"/>
      <c r="Y1209" s="234"/>
      <c r="Z1209" s="234"/>
      <c r="AA1209" s="234"/>
      <c r="AB1209" s="234"/>
      <c r="AC1209" s="234"/>
      <c r="AD1209" s="234"/>
      <c r="AE1209" s="234"/>
      <c r="AF1209" s="234"/>
      <c r="AG1209" s="234"/>
      <c r="AH1209" s="234"/>
      <c r="AI1209" s="234"/>
      <c r="AJ1209" s="234"/>
      <c r="AK1209" s="234"/>
      <c r="AL1209" s="258" t="str">
        <f t="shared" si="155"/>
        <v>нет</v>
      </c>
      <c r="AM1209" s="258" t="str">
        <f t="shared" si="157"/>
        <v>нет</v>
      </c>
      <c r="AN1209" s="258">
        <f t="shared" si="154"/>
        <v>0</v>
      </c>
      <c r="AO1209" s="258" t="e">
        <f t="shared" si="156"/>
        <v>#VALUE!</v>
      </c>
    </row>
    <row r="1210" spans="1:41">
      <c r="A1210" s="261" t="e">
        <f t="shared" si="158"/>
        <v>#VALUE!</v>
      </c>
      <c r="B1210" s="241">
        <v>1207</v>
      </c>
      <c r="C1210" s="242"/>
      <c r="D1210" s="257" t="str">
        <f t="shared" si="151"/>
        <v/>
      </c>
      <c r="E1210" s="234"/>
      <c r="F1210" s="234"/>
      <c r="G1210" s="242"/>
      <c r="H1210" s="257" t="str">
        <f t="shared" si="152"/>
        <v/>
      </c>
      <c r="I1210" s="234"/>
      <c r="J1210" s="234"/>
      <c r="K1210" s="234"/>
      <c r="L1210" s="234"/>
      <c r="M1210" s="308">
        <f t="shared" si="153"/>
        <v>0</v>
      </c>
      <c r="N1210" s="234"/>
      <c r="O1210" s="234"/>
      <c r="P1210" s="234"/>
      <c r="Q1210" s="234"/>
      <c r="R1210" s="234"/>
      <c r="S1210" s="234"/>
      <c r="T1210" s="234"/>
      <c r="U1210" s="234"/>
      <c r="V1210" s="234"/>
      <c r="W1210" s="234"/>
      <c r="X1210" s="234"/>
      <c r="Y1210" s="234"/>
      <c r="Z1210" s="234"/>
      <c r="AA1210" s="234"/>
      <c r="AB1210" s="234"/>
      <c r="AC1210" s="234"/>
      <c r="AD1210" s="234"/>
      <c r="AE1210" s="234"/>
      <c r="AF1210" s="234"/>
      <c r="AG1210" s="234"/>
      <c r="AH1210" s="234"/>
      <c r="AI1210" s="234"/>
      <c r="AJ1210" s="234"/>
      <c r="AK1210" s="234"/>
      <c r="AL1210" s="258" t="str">
        <f t="shared" si="155"/>
        <v>нет</v>
      </c>
      <c r="AM1210" s="258" t="str">
        <f t="shared" si="157"/>
        <v>нет</v>
      </c>
      <c r="AN1210" s="258">
        <f t="shared" si="154"/>
        <v>0</v>
      </c>
      <c r="AO1210" s="258" t="e">
        <f t="shared" si="156"/>
        <v>#VALUE!</v>
      </c>
    </row>
    <row r="1211" spans="1:41">
      <c r="A1211" s="261" t="e">
        <f t="shared" si="158"/>
        <v>#VALUE!</v>
      </c>
      <c r="B1211" s="241">
        <v>1208</v>
      </c>
      <c r="C1211" s="242"/>
      <c r="D1211" s="257" t="str">
        <f t="shared" si="151"/>
        <v/>
      </c>
      <c r="E1211" s="234"/>
      <c r="F1211" s="234"/>
      <c r="G1211" s="242"/>
      <c r="H1211" s="257" t="str">
        <f t="shared" si="152"/>
        <v/>
      </c>
      <c r="I1211" s="234"/>
      <c r="J1211" s="234"/>
      <c r="K1211" s="234"/>
      <c r="L1211" s="234"/>
      <c r="M1211" s="308">
        <f t="shared" si="153"/>
        <v>0</v>
      </c>
      <c r="N1211" s="234"/>
      <c r="O1211" s="234"/>
      <c r="P1211" s="234"/>
      <c r="Q1211" s="234"/>
      <c r="R1211" s="234"/>
      <c r="S1211" s="234"/>
      <c r="T1211" s="234"/>
      <c r="U1211" s="234"/>
      <c r="V1211" s="234"/>
      <c r="W1211" s="234"/>
      <c r="X1211" s="234"/>
      <c r="Y1211" s="234"/>
      <c r="Z1211" s="234"/>
      <c r="AA1211" s="234"/>
      <c r="AB1211" s="234"/>
      <c r="AC1211" s="234"/>
      <c r="AD1211" s="234"/>
      <c r="AE1211" s="234"/>
      <c r="AF1211" s="234"/>
      <c r="AG1211" s="234"/>
      <c r="AH1211" s="234"/>
      <c r="AI1211" s="234"/>
      <c r="AJ1211" s="234"/>
      <c r="AK1211" s="234"/>
      <c r="AL1211" s="258" t="str">
        <f t="shared" si="155"/>
        <v>нет</v>
      </c>
      <c r="AM1211" s="258" t="str">
        <f t="shared" si="157"/>
        <v>нет</v>
      </c>
      <c r="AN1211" s="258">
        <f t="shared" si="154"/>
        <v>0</v>
      </c>
      <c r="AO1211" s="258" t="e">
        <f t="shared" si="156"/>
        <v>#VALUE!</v>
      </c>
    </row>
    <row r="1212" spans="1:41">
      <c r="A1212" s="261" t="e">
        <f t="shared" si="158"/>
        <v>#VALUE!</v>
      </c>
      <c r="B1212" s="241">
        <v>1209</v>
      </c>
      <c r="C1212" s="242"/>
      <c r="D1212" s="257" t="str">
        <f t="shared" si="151"/>
        <v/>
      </c>
      <c r="E1212" s="234"/>
      <c r="F1212" s="234"/>
      <c r="G1212" s="242"/>
      <c r="H1212" s="257" t="str">
        <f t="shared" si="152"/>
        <v/>
      </c>
      <c r="I1212" s="234"/>
      <c r="J1212" s="234"/>
      <c r="K1212" s="234"/>
      <c r="L1212" s="234"/>
      <c r="M1212" s="308">
        <f t="shared" si="153"/>
        <v>0</v>
      </c>
      <c r="N1212" s="234"/>
      <c r="O1212" s="234"/>
      <c r="P1212" s="234"/>
      <c r="Q1212" s="234"/>
      <c r="R1212" s="234"/>
      <c r="S1212" s="234"/>
      <c r="T1212" s="234"/>
      <c r="U1212" s="234"/>
      <c r="V1212" s="234"/>
      <c r="W1212" s="234"/>
      <c r="X1212" s="234"/>
      <c r="Y1212" s="234"/>
      <c r="Z1212" s="234"/>
      <c r="AA1212" s="234"/>
      <c r="AB1212" s="234"/>
      <c r="AC1212" s="234"/>
      <c r="AD1212" s="234"/>
      <c r="AE1212" s="234"/>
      <c r="AF1212" s="234"/>
      <c r="AG1212" s="234"/>
      <c r="AH1212" s="234"/>
      <c r="AI1212" s="234"/>
      <c r="AJ1212" s="234"/>
      <c r="AK1212" s="234"/>
      <c r="AL1212" s="258" t="str">
        <f t="shared" si="155"/>
        <v>нет</v>
      </c>
      <c r="AM1212" s="258" t="str">
        <f t="shared" si="157"/>
        <v>нет</v>
      </c>
      <c r="AN1212" s="258">
        <f t="shared" si="154"/>
        <v>0</v>
      </c>
      <c r="AO1212" s="258" t="e">
        <f t="shared" si="156"/>
        <v>#VALUE!</v>
      </c>
    </row>
    <row r="1213" spans="1:41">
      <c r="A1213" s="261" t="e">
        <f t="shared" si="158"/>
        <v>#VALUE!</v>
      </c>
      <c r="B1213" s="241">
        <v>1210</v>
      </c>
      <c r="C1213" s="242"/>
      <c r="D1213" s="257" t="str">
        <f t="shared" si="151"/>
        <v/>
      </c>
      <c r="E1213" s="234"/>
      <c r="F1213" s="234"/>
      <c r="G1213" s="242"/>
      <c r="H1213" s="257" t="str">
        <f t="shared" si="152"/>
        <v/>
      </c>
      <c r="I1213" s="234"/>
      <c r="J1213" s="234"/>
      <c r="K1213" s="234"/>
      <c r="L1213" s="234"/>
      <c r="M1213" s="308">
        <f t="shared" si="153"/>
        <v>0</v>
      </c>
      <c r="N1213" s="234"/>
      <c r="O1213" s="234"/>
      <c r="P1213" s="234"/>
      <c r="Q1213" s="234"/>
      <c r="R1213" s="234"/>
      <c r="S1213" s="234"/>
      <c r="T1213" s="234"/>
      <c r="U1213" s="234"/>
      <c r="V1213" s="234"/>
      <c r="W1213" s="234"/>
      <c r="X1213" s="234"/>
      <c r="Y1213" s="234"/>
      <c r="Z1213" s="234"/>
      <c r="AA1213" s="234"/>
      <c r="AB1213" s="234"/>
      <c r="AC1213" s="234"/>
      <c r="AD1213" s="234"/>
      <c r="AE1213" s="234"/>
      <c r="AF1213" s="234"/>
      <c r="AG1213" s="234"/>
      <c r="AH1213" s="234"/>
      <c r="AI1213" s="234"/>
      <c r="AJ1213" s="234"/>
      <c r="AK1213" s="234"/>
      <c r="AL1213" s="258" t="str">
        <f t="shared" si="155"/>
        <v>нет</v>
      </c>
      <c r="AM1213" s="258" t="str">
        <f t="shared" si="157"/>
        <v>нет</v>
      </c>
      <c r="AN1213" s="258">
        <f t="shared" si="154"/>
        <v>0</v>
      </c>
      <c r="AO1213" s="258" t="e">
        <f t="shared" si="156"/>
        <v>#VALUE!</v>
      </c>
    </row>
    <row r="1214" spans="1:41">
      <c r="A1214" s="261" t="e">
        <f t="shared" si="158"/>
        <v>#VALUE!</v>
      </c>
      <c r="B1214" s="241">
        <v>1211</v>
      </c>
      <c r="C1214" s="242"/>
      <c r="D1214" s="257" t="str">
        <f t="shared" si="151"/>
        <v/>
      </c>
      <c r="E1214" s="234"/>
      <c r="F1214" s="234"/>
      <c r="G1214" s="242"/>
      <c r="H1214" s="257" t="str">
        <f t="shared" si="152"/>
        <v/>
      </c>
      <c r="I1214" s="234"/>
      <c r="J1214" s="234"/>
      <c r="K1214" s="234"/>
      <c r="L1214" s="234"/>
      <c r="M1214" s="308">
        <f t="shared" si="153"/>
        <v>0</v>
      </c>
      <c r="N1214" s="234"/>
      <c r="O1214" s="234"/>
      <c r="P1214" s="234"/>
      <c r="Q1214" s="234"/>
      <c r="R1214" s="234"/>
      <c r="S1214" s="234"/>
      <c r="T1214" s="234"/>
      <c r="U1214" s="234"/>
      <c r="V1214" s="234"/>
      <c r="W1214" s="234"/>
      <c r="X1214" s="234"/>
      <c r="Y1214" s="234"/>
      <c r="Z1214" s="234"/>
      <c r="AA1214" s="234"/>
      <c r="AB1214" s="234"/>
      <c r="AC1214" s="234"/>
      <c r="AD1214" s="234"/>
      <c r="AE1214" s="234"/>
      <c r="AF1214" s="234"/>
      <c r="AG1214" s="234"/>
      <c r="AH1214" s="234"/>
      <c r="AI1214" s="234"/>
      <c r="AJ1214" s="234"/>
      <c r="AK1214" s="234"/>
      <c r="AL1214" s="258" t="str">
        <f t="shared" si="155"/>
        <v>нет</v>
      </c>
      <c r="AM1214" s="258" t="str">
        <f t="shared" si="157"/>
        <v>нет</v>
      </c>
      <c r="AN1214" s="258">
        <f t="shared" si="154"/>
        <v>0</v>
      </c>
      <c r="AO1214" s="258" t="e">
        <f t="shared" si="156"/>
        <v>#VALUE!</v>
      </c>
    </row>
    <row r="1215" spans="1:41">
      <c r="A1215" s="261" t="e">
        <f t="shared" si="158"/>
        <v>#VALUE!</v>
      </c>
      <c r="B1215" s="241">
        <v>1212</v>
      </c>
      <c r="C1215" s="242"/>
      <c r="D1215" s="257" t="str">
        <f t="shared" ref="D1215:D1278" si="159">IFERROR(VLOOKUP(C1215,msu,2,0),"")</f>
        <v/>
      </c>
      <c r="E1215" s="234"/>
      <c r="F1215" s="234"/>
      <c r="G1215" s="242"/>
      <c r="H1215" s="257" t="str">
        <f t="shared" ref="H1215:H1278" si="160">IFERROR(VLOOKUP(G1215,oo,2,0),"")</f>
        <v/>
      </c>
      <c r="I1215" s="234"/>
      <c r="J1215" s="234"/>
      <c r="K1215" s="234"/>
      <c r="L1215" s="234"/>
      <c r="M1215" s="308">
        <f t="shared" ref="M1215:M1278" si="161">COUNTA(N1215:AK1215)</f>
        <v>0</v>
      </c>
      <c r="N1215" s="234"/>
      <c r="O1215" s="234"/>
      <c r="P1215" s="234"/>
      <c r="Q1215" s="234"/>
      <c r="R1215" s="234"/>
      <c r="S1215" s="234"/>
      <c r="T1215" s="234"/>
      <c r="U1215" s="234"/>
      <c r="V1215" s="234"/>
      <c r="W1215" s="234"/>
      <c r="X1215" s="234"/>
      <c r="Y1215" s="234"/>
      <c r="Z1215" s="234"/>
      <c r="AA1215" s="234"/>
      <c r="AB1215" s="234"/>
      <c r="AC1215" s="234"/>
      <c r="AD1215" s="234"/>
      <c r="AE1215" s="234"/>
      <c r="AF1215" s="234"/>
      <c r="AG1215" s="234"/>
      <c r="AH1215" s="234"/>
      <c r="AI1215" s="234"/>
      <c r="AJ1215" s="234"/>
      <c r="AK1215" s="234"/>
      <c r="AL1215" s="258" t="str">
        <f t="shared" si="155"/>
        <v>нет</v>
      </c>
      <c r="AM1215" s="258" t="str">
        <f t="shared" si="157"/>
        <v>нет</v>
      </c>
      <c r="AN1215" s="258">
        <f t="shared" ref="AN1215:AN1278" si="162">COUNTIF(N1215:AK1215,"призер")+COUNTIF(N1215:AK1215,"победитель")</f>
        <v>0</v>
      </c>
      <c r="AO1215" s="258" t="e">
        <f t="shared" si="156"/>
        <v>#VALUE!</v>
      </c>
    </row>
    <row r="1216" spans="1:41">
      <c r="A1216" s="261" t="e">
        <f t="shared" si="158"/>
        <v>#VALUE!</v>
      </c>
      <c r="B1216" s="241">
        <v>1213</v>
      </c>
      <c r="C1216" s="242"/>
      <c r="D1216" s="257" t="str">
        <f t="shared" si="159"/>
        <v/>
      </c>
      <c r="E1216" s="234"/>
      <c r="F1216" s="234"/>
      <c r="G1216" s="242"/>
      <c r="H1216" s="257" t="str">
        <f t="shared" si="160"/>
        <v/>
      </c>
      <c r="I1216" s="234"/>
      <c r="J1216" s="234"/>
      <c r="K1216" s="234"/>
      <c r="L1216" s="234"/>
      <c r="M1216" s="308">
        <f t="shared" si="161"/>
        <v>0</v>
      </c>
      <c r="N1216" s="234"/>
      <c r="O1216" s="234"/>
      <c r="P1216" s="234"/>
      <c r="Q1216" s="234"/>
      <c r="R1216" s="234"/>
      <c r="S1216" s="234"/>
      <c r="T1216" s="234"/>
      <c r="U1216" s="234"/>
      <c r="V1216" s="234"/>
      <c r="W1216" s="234"/>
      <c r="X1216" s="234"/>
      <c r="Y1216" s="234"/>
      <c r="Z1216" s="234"/>
      <c r="AA1216" s="234"/>
      <c r="AB1216" s="234"/>
      <c r="AC1216" s="234"/>
      <c r="AD1216" s="234"/>
      <c r="AE1216" s="234"/>
      <c r="AF1216" s="234"/>
      <c r="AG1216" s="234"/>
      <c r="AH1216" s="234"/>
      <c r="AI1216" s="234"/>
      <c r="AJ1216" s="234"/>
      <c r="AK1216" s="234"/>
      <c r="AL1216" s="258" t="str">
        <f t="shared" si="155"/>
        <v>нет</v>
      </c>
      <c r="AM1216" s="258" t="str">
        <f t="shared" si="157"/>
        <v>нет</v>
      </c>
      <c r="AN1216" s="258">
        <f t="shared" si="162"/>
        <v>0</v>
      </c>
      <c r="AO1216" s="258" t="e">
        <f t="shared" si="156"/>
        <v>#VALUE!</v>
      </c>
    </row>
    <row r="1217" spans="1:41">
      <c r="A1217" s="261" t="e">
        <f t="shared" si="158"/>
        <v>#VALUE!</v>
      </c>
      <c r="B1217" s="241">
        <v>1214</v>
      </c>
      <c r="C1217" s="242"/>
      <c r="D1217" s="257" t="str">
        <f t="shared" si="159"/>
        <v/>
      </c>
      <c r="E1217" s="234"/>
      <c r="F1217" s="234"/>
      <c r="G1217" s="242"/>
      <c r="H1217" s="257" t="str">
        <f t="shared" si="160"/>
        <v/>
      </c>
      <c r="I1217" s="234"/>
      <c r="J1217" s="234"/>
      <c r="K1217" s="234"/>
      <c r="L1217" s="234"/>
      <c r="M1217" s="308">
        <f t="shared" si="161"/>
        <v>0</v>
      </c>
      <c r="N1217" s="234"/>
      <c r="O1217" s="234"/>
      <c r="P1217" s="234"/>
      <c r="Q1217" s="234"/>
      <c r="R1217" s="234"/>
      <c r="S1217" s="234"/>
      <c r="T1217" s="234"/>
      <c r="U1217" s="234"/>
      <c r="V1217" s="234"/>
      <c r="W1217" s="234"/>
      <c r="X1217" s="234"/>
      <c r="Y1217" s="234"/>
      <c r="Z1217" s="234"/>
      <c r="AA1217" s="234"/>
      <c r="AB1217" s="234"/>
      <c r="AC1217" s="234"/>
      <c r="AD1217" s="234"/>
      <c r="AE1217" s="234"/>
      <c r="AF1217" s="234"/>
      <c r="AG1217" s="234"/>
      <c r="AH1217" s="234"/>
      <c r="AI1217" s="234"/>
      <c r="AJ1217" s="234"/>
      <c r="AK1217" s="234"/>
      <c r="AL1217" s="258" t="str">
        <f t="shared" si="155"/>
        <v>нет</v>
      </c>
      <c r="AM1217" s="258" t="str">
        <f t="shared" si="157"/>
        <v>нет</v>
      </c>
      <c r="AN1217" s="258">
        <f t="shared" si="162"/>
        <v>0</v>
      </c>
      <c r="AO1217" s="258" t="e">
        <f t="shared" si="156"/>
        <v>#VALUE!</v>
      </c>
    </row>
    <row r="1218" spans="1:41">
      <c r="A1218" s="261" t="e">
        <f t="shared" si="158"/>
        <v>#VALUE!</v>
      </c>
      <c r="B1218" s="241">
        <v>1215</v>
      </c>
      <c r="C1218" s="242"/>
      <c r="D1218" s="257" t="str">
        <f t="shared" si="159"/>
        <v/>
      </c>
      <c r="E1218" s="234"/>
      <c r="F1218" s="234"/>
      <c r="G1218" s="242"/>
      <c r="H1218" s="257" t="str">
        <f t="shared" si="160"/>
        <v/>
      </c>
      <c r="I1218" s="234"/>
      <c r="J1218" s="234"/>
      <c r="K1218" s="234"/>
      <c r="L1218" s="234"/>
      <c r="M1218" s="308">
        <f t="shared" si="161"/>
        <v>0</v>
      </c>
      <c r="N1218" s="234"/>
      <c r="O1218" s="234"/>
      <c r="P1218" s="234"/>
      <c r="Q1218" s="234"/>
      <c r="R1218" s="234"/>
      <c r="S1218" s="234"/>
      <c r="T1218" s="234"/>
      <c r="U1218" s="234"/>
      <c r="V1218" s="234"/>
      <c r="W1218" s="234"/>
      <c r="X1218" s="234"/>
      <c r="Y1218" s="234"/>
      <c r="Z1218" s="234"/>
      <c r="AA1218" s="234"/>
      <c r="AB1218" s="234"/>
      <c r="AC1218" s="234"/>
      <c r="AD1218" s="234"/>
      <c r="AE1218" s="234"/>
      <c r="AF1218" s="234"/>
      <c r="AG1218" s="234"/>
      <c r="AH1218" s="234"/>
      <c r="AI1218" s="234"/>
      <c r="AJ1218" s="234"/>
      <c r="AK1218" s="234"/>
      <c r="AL1218" s="258" t="str">
        <f t="shared" si="155"/>
        <v>нет</v>
      </c>
      <c r="AM1218" s="258" t="str">
        <f t="shared" si="157"/>
        <v>нет</v>
      </c>
      <c r="AN1218" s="258">
        <f t="shared" si="162"/>
        <v>0</v>
      </c>
      <c r="AO1218" s="258" t="e">
        <f t="shared" si="156"/>
        <v>#VALUE!</v>
      </c>
    </row>
    <row r="1219" spans="1:41">
      <c r="A1219" s="261" t="e">
        <f t="shared" si="158"/>
        <v>#VALUE!</v>
      </c>
      <c r="B1219" s="241">
        <v>1216</v>
      </c>
      <c r="C1219" s="242"/>
      <c r="D1219" s="257" t="str">
        <f t="shared" si="159"/>
        <v/>
      </c>
      <c r="E1219" s="234"/>
      <c r="F1219" s="234"/>
      <c r="G1219" s="242"/>
      <c r="H1219" s="257" t="str">
        <f t="shared" si="160"/>
        <v/>
      </c>
      <c r="I1219" s="234"/>
      <c r="J1219" s="234"/>
      <c r="K1219" s="234"/>
      <c r="L1219" s="234"/>
      <c r="M1219" s="308">
        <f t="shared" si="161"/>
        <v>0</v>
      </c>
      <c r="N1219" s="234"/>
      <c r="O1219" s="234"/>
      <c r="P1219" s="234"/>
      <c r="Q1219" s="234"/>
      <c r="R1219" s="234"/>
      <c r="S1219" s="234"/>
      <c r="T1219" s="234"/>
      <c r="U1219" s="234"/>
      <c r="V1219" s="234"/>
      <c r="W1219" s="234"/>
      <c r="X1219" s="234"/>
      <c r="Y1219" s="234"/>
      <c r="Z1219" s="234"/>
      <c r="AA1219" s="234"/>
      <c r="AB1219" s="234"/>
      <c r="AC1219" s="234"/>
      <c r="AD1219" s="234"/>
      <c r="AE1219" s="234"/>
      <c r="AF1219" s="234"/>
      <c r="AG1219" s="234"/>
      <c r="AH1219" s="234"/>
      <c r="AI1219" s="234"/>
      <c r="AJ1219" s="234"/>
      <c r="AK1219" s="234"/>
      <c r="AL1219" s="258" t="str">
        <f t="shared" si="155"/>
        <v>нет</v>
      </c>
      <c r="AM1219" s="258" t="str">
        <f t="shared" si="157"/>
        <v>нет</v>
      </c>
      <c r="AN1219" s="258">
        <f t="shared" si="162"/>
        <v>0</v>
      </c>
      <c r="AO1219" s="258" t="e">
        <f t="shared" si="156"/>
        <v>#VALUE!</v>
      </c>
    </row>
    <row r="1220" spans="1:41">
      <c r="A1220" s="261" t="e">
        <f t="shared" si="158"/>
        <v>#VALUE!</v>
      </c>
      <c r="B1220" s="241">
        <v>1217</v>
      </c>
      <c r="C1220" s="242"/>
      <c r="D1220" s="257" t="str">
        <f t="shared" si="159"/>
        <v/>
      </c>
      <c r="E1220" s="234"/>
      <c r="F1220" s="234"/>
      <c r="G1220" s="242"/>
      <c r="H1220" s="257" t="str">
        <f t="shared" si="160"/>
        <v/>
      </c>
      <c r="I1220" s="234"/>
      <c r="J1220" s="234"/>
      <c r="K1220" s="234"/>
      <c r="L1220" s="234"/>
      <c r="M1220" s="308">
        <f t="shared" si="161"/>
        <v>0</v>
      </c>
      <c r="N1220" s="234"/>
      <c r="O1220" s="234"/>
      <c r="P1220" s="234"/>
      <c r="Q1220" s="234"/>
      <c r="R1220" s="234"/>
      <c r="S1220" s="234"/>
      <c r="T1220" s="234"/>
      <c r="U1220" s="234"/>
      <c r="V1220" s="234"/>
      <c r="W1220" s="234"/>
      <c r="X1220" s="234"/>
      <c r="Y1220" s="234"/>
      <c r="Z1220" s="234"/>
      <c r="AA1220" s="234"/>
      <c r="AB1220" s="234"/>
      <c r="AC1220" s="234"/>
      <c r="AD1220" s="234"/>
      <c r="AE1220" s="234"/>
      <c r="AF1220" s="234"/>
      <c r="AG1220" s="234"/>
      <c r="AH1220" s="234"/>
      <c r="AI1220" s="234"/>
      <c r="AJ1220" s="234"/>
      <c r="AK1220" s="234"/>
      <c r="AL1220" s="258" t="str">
        <f t="shared" si="155"/>
        <v>нет</v>
      </c>
      <c r="AM1220" s="258" t="str">
        <f t="shared" si="157"/>
        <v>нет</v>
      </c>
      <c r="AN1220" s="258">
        <f t="shared" si="162"/>
        <v>0</v>
      </c>
      <c r="AO1220" s="258" t="e">
        <f t="shared" si="156"/>
        <v>#VALUE!</v>
      </c>
    </row>
    <row r="1221" spans="1:41">
      <c r="A1221" s="261" t="e">
        <f t="shared" si="158"/>
        <v>#VALUE!</v>
      </c>
      <c r="B1221" s="241">
        <v>1218</v>
      </c>
      <c r="C1221" s="242"/>
      <c r="D1221" s="257" t="str">
        <f t="shared" si="159"/>
        <v/>
      </c>
      <c r="E1221" s="234"/>
      <c r="F1221" s="234"/>
      <c r="G1221" s="242"/>
      <c r="H1221" s="257" t="str">
        <f t="shared" si="160"/>
        <v/>
      </c>
      <c r="I1221" s="234"/>
      <c r="J1221" s="234"/>
      <c r="K1221" s="234"/>
      <c r="L1221" s="234"/>
      <c r="M1221" s="308">
        <f t="shared" si="161"/>
        <v>0</v>
      </c>
      <c r="N1221" s="234"/>
      <c r="O1221" s="234"/>
      <c r="P1221" s="234"/>
      <c r="Q1221" s="234"/>
      <c r="R1221" s="234"/>
      <c r="S1221" s="234"/>
      <c r="T1221" s="234"/>
      <c r="U1221" s="234"/>
      <c r="V1221" s="234"/>
      <c r="W1221" s="234"/>
      <c r="X1221" s="234"/>
      <c r="Y1221" s="234"/>
      <c r="Z1221" s="234"/>
      <c r="AA1221" s="234"/>
      <c r="AB1221" s="234"/>
      <c r="AC1221" s="234"/>
      <c r="AD1221" s="234"/>
      <c r="AE1221" s="234"/>
      <c r="AF1221" s="234"/>
      <c r="AG1221" s="234"/>
      <c r="AH1221" s="234"/>
      <c r="AI1221" s="234"/>
      <c r="AJ1221" s="234"/>
      <c r="AK1221" s="234"/>
      <c r="AL1221" s="258" t="str">
        <f t="shared" ref="AL1221:AL1284" si="163">IF($I1221&lt;5,"нет",IF($I1221&gt;9,"нет","да"))</f>
        <v>нет</v>
      </c>
      <c r="AM1221" s="258" t="str">
        <f t="shared" si="157"/>
        <v>нет</v>
      </c>
      <c r="AN1221" s="258">
        <f t="shared" si="162"/>
        <v>0</v>
      </c>
      <c r="AO1221" s="258" t="e">
        <f t="shared" ref="AO1221:AO1284" si="164">IF(LEN(G1221)=5,LEFT(G1221,1)+100,LEFT(G1221,2)+100)</f>
        <v>#VALUE!</v>
      </c>
    </row>
    <row r="1222" spans="1:41">
      <c r="A1222" s="261" t="e">
        <f t="shared" si="158"/>
        <v>#VALUE!</v>
      </c>
      <c r="B1222" s="241">
        <v>1219</v>
      </c>
      <c r="C1222" s="242"/>
      <c r="D1222" s="257" t="str">
        <f t="shared" si="159"/>
        <v/>
      </c>
      <c r="E1222" s="234"/>
      <c r="F1222" s="234"/>
      <c r="G1222" s="242"/>
      <c r="H1222" s="257" t="str">
        <f t="shared" si="160"/>
        <v/>
      </c>
      <c r="I1222" s="234"/>
      <c r="J1222" s="234"/>
      <c r="K1222" s="234"/>
      <c r="L1222" s="234"/>
      <c r="M1222" s="308">
        <f t="shared" si="161"/>
        <v>0</v>
      </c>
      <c r="N1222" s="234"/>
      <c r="O1222" s="234"/>
      <c r="P1222" s="234"/>
      <c r="Q1222" s="234"/>
      <c r="R1222" s="234"/>
      <c r="S1222" s="234"/>
      <c r="T1222" s="234"/>
      <c r="U1222" s="234"/>
      <c r="V1222" s="234"/>
      <c r="W1222" s="234"/>
      <c r="X1222" s="234"/>
      <c r="Y1222" s="234"/>
      <c r="Z1222" s="234"/>
      <c r="AA1222" s="234"/>
      <c r="AB1222" s="234"/>
      <c r="AC1222" s="234"/>
      <c r="AD1222" s="234"/>
      <c r="AE1222" s="234"/>
      <c r="AF1222" s="234"/>
      <c r="AG1222" s="234"/>
      <c r="AH1222" s="234"/>
      <c r="AI1222" s="234"/>
      <c r="AJ1222" s="234"/>
      <c r="AK1222" s="234"/>
      <c r="AL1222" s="258" t="str">
        <f t="shared" si="163"/>
        <v>нет</v>
      </c>
      <c r="AM1222" s="258" t="str">
        <f t="shared" ref="AM1222:AM1285" si="165">IF($I1222&lt;=9,"нет","да")</f>
        <v>нет</v>
      </c>
      <c r="AN1222" s="258">
        <f t="shared" si="162"/>
        <v>0</v>
      </c>
      <c r="AO1222" s="258" t="e">
        <f t="shared" si="164"/>
        <v>#VALUE!</v>
      </c>
    </row>
    <row r="1223" spans="1:41">
      <c r="A1223" s="261" t="e">
        <f t="shared" si="158"/>
        <v>#VALUE!</v>
      </c>
      <c r="B1223" s="241">
        <v>1220</v>
      </c>
      <c r="C1223" s="242"/>
      <c r="D1223" s="257" t="str">
        <f t="shared" si="159"/>
        <v/>
      </c>
      <c r="E1223" s="234"/>
      <c r="F1223" s="234"/>
      <c r="G1223" s="242"/>
      <c r="H1223" s="257" t="str">
        <f t="shared" si="160"/>
        <v/>
      </c>
      <c r="I1223" s="234"/>
      <c r="J1223" s="234"/>
      <c r="K1223" s="234"/>
      <c r="L1223" s="234"/>
      <c r="M1223" s="308">
        <f t="shared" si="161"/>
        <v>0</v>
      </c>
      <c r="N1223" s="234"/>
      <c r="O1223" s="234"/>
      <c r="P1223" s="234"/>
      <c r="Q1223" s="234"/>
      <c r="R1223" s="234"/>
      <c r="S1223" s="234"/>
      <c r="T1223" s="234"/>
      <c r="U1223" s="234"/>
      <c r="V1223" s="234"/>
      <c r="W1223" s="234"/>
      <c r="X1223" s="234"/>
      <c r="Y1223" s="234"/>
      <c r="Z1223" s="234"/>
      <c r="AA1223" s="234"/>
      <c r="AB1223" s="234"/>
      <c r="AC1223" s="234"/>
      <c r="AD1223" s="234"/>
      <c r="AE1223" s="234"/>
      <c r="AF1223" s="234"/>
      <c r="AG1223" s="234"/>
      <c r="AH1223" s="234"/>
      <c r="AI1223" s="234"/>
      <c r="AJ1223" s="234"/>
      <c r="AK1223" s="234"/>
      <c r="AL1223" s="258" t="str">
        <f t="shared" si="163"/>
        <v>нет</v>
      </c>
      <c r="AM1223" s="258" t="str">
        <f t="shared" si="165"/>
        <v>нет</v>
      </c>
      <c r="AN1223" s="258">
        <f t="shared" si="162"/>
        <v>0</v>
      </c>
      <c r="AO1223" s="258" t="e">
        <f t="shared" si="164"/>
        <v>#VALUE!</v>
      </c>
    </row>
    <row r="1224" spans="1:41">
      <c r="A1224" s="261" t="e">
        <f t="shared" ref="A1224:A1287" si="166">IF($AO1224=$C1224, "Код_ОО+МСУ_верно", "Требуется проверка кода ОО или МСУ, кроме 101, 102,103")</f>
        <v>#VALUE!</v>
      </c>
      <c r="B1224" s="241">
        <v>1221</v>
      </c>
      <c r="C1224" s="242"/>
      <c r="D1224" s="257" t="str">
        <f t="shared" si="159"/>
        <v/>
      </c>
      <c r="E1224" s="234"/>
      <c r="F1224" s="234"/>
      <c r="G1224" s="242"/>
      <c r="H1224" s="257" t="str">
        <f t="shared" si="160"/>
        <v/>
      </c>
      <c r="I1224" s="234"/>
      <c r="J1224" s="234"/>
      <c r="K1224" s="234"/>
      <c r="L1224" s="234"/>
      <c r="M1224" s="308">
        <f t="shared" si="161"/>
        <v>0</v>
      </c>
      <c r="N1224" s="234"/>
      <c r="O1224" s="234"/>
      <c r="P1224" s="234"/>
      <c r="Q1224" s="234"/>
      <c r="R1224" s="234"/>
      <c r="S1224" s="234"/>
      <c r="T1224" s="234"/>
      <c r="U1224" s="234"/>
      <c r="V1224" s="234"/>
      <c r="W1224" s="234"/>
      <c r="X1224" s="234"/>
      <c r="Y1224" s="234"/>
      <c r="Z1224" s="234"/>
      <c r="AA1224" s="234"/>
      <c r="AB1224" s="234"/>
      <c r="AC1224" s="234"/>
      <c r="AD1224" s="234"/>
      <c r="AE1224" s="234"/>
      <c r="AF1224" s="234"/>
      <c r="AG1224" s="234"/>
      <c r="AH1224" s="234"/>
      <c r="AI1224" s="234"/>
      <c r="AJ1224" s="234"/>
      <c r="AK1224" s="234"/>
      <c r="AL1224" s="258" t="str">
        <f t="shared" si="163"/>
        <v>нет</v>
      </c>
      <c r="AM1224" s="258" t="str">
        <f t="shared" si="165"/>
        <v>нет</v>
      </c>
      <c r="AN1224" s="258">
        <f t="shared" si="162"/>
        <v>0</v>
      </c>
      <c r="AO1224" s="258" t="e">
        <f t="shared" si="164"/>
        <v>#VALUE!</v>
      </c>
    </row>
    <row r="1225" spans="1:41">
      <c r="A1225" s="261" t="e">
        <f t="shared" si="166"/>
        <v>#VALUE!</v>
      </c>
      <c r="B1225" s="241">
        <v>1222</v>
      </c>
      <c r="C1225" s="242"/>
      <c r="D1225" s="257" t="str">
        <f t="shared" si="159"/>
        <v/>
      </c>
      <c r="E1225" s="234"/>
      <c r="F1225" s="234"/>
      <c r="G1225" s="242"/>
      <c r="H1225" s="257" t="str">
        <f t="shared" si="160"/>
        <v/>
      </c>
      <c r="I1225" s="234"/>
      <c r="J1225" s="234"/>
      <c r="K1225" s="234"/>
      <c r="L1225" s="234"/>
      <c r="M1225" s="308">
        <f t="shared" si="161"/>
        <v>0</v>
      </c>
      <c r="N1225" s="234"/>
      <c r="O1225" s="234"/>
      <c r="P1225" s="234"/>
      <c r="Q1225" s="234"/>
      <c r="R1225" s="234"/>
      <c r="S1225" s="234"/>
      <c r="T1225" s="234"/>
      <c r="U1225" s="234"/>
      <c r="V1225" s="234"/>
      <c r="W1225" s="234"/>
      <c r="X1225" s="234"/>
      <c r="Y1225" s="234"/>
      <c r="Z1225" s="234"/>
      <c r="AA1225" s="234"/>
      <c r="AB1225" s="234"/>
      <c r="AC1225" s="234"/>
      <c r="AD1225" s="234"/>
      <c r="AE1225" s="234"/>
      <c r="AF1225" s="234"/>
      <c r="AG1225" s="234"/>
      <c r="AH1225" s="234"/>
      <c r="AI1225" s="234"/>
      <c r="AJ1225" s="234"/>
      <c r="AK1225" s="234"/>
      <c r="AL1225" s="258" t="str">
        <f t="shared" si="163"/>
        <v>нет</v>
      </c>
      <c r="AM1225" s="258" t="str">
        <f t="shared" si="165"/>
        <v>нет</v>
      </c>
      <c r="AN1225" s="258">
        <f t="shared" si="162"/>
        <v>0</v>
      </c>
      <c r="AO1225" s="258" t="e">
        <f t="shared" si="164"/>
        <v>#VALUE!</v>
      </c>
    </row>
    <row r="1226" spans="1:41">
      <c r="A1226" s="261" t="e">
        <f t="shared" si="166"/>
        <v>#VALUE!</v>
      </c>
      <c r="B1226" s="241">
        <v>1223</v>
      </c>
      <c r="C1226" s="242"/>
      <c r="D1226" s="257" t="str">
        <f t="shared" si="159"/>
        <v/>
      </c>
      <c r="E1226" s="234"/>
      <c r="F1226" s="234"/>
      <c r="G1226" s="242"/>
      <c r="H1226" s="257" t="str">
        <f t="shared" si="160"/>
        <v/>
      </c>
      <c r="I1226" s="234"/>
      <c r="J1226" s="234"/>
      <c r="K1226" s="234"/>
      <c r="L1226" s="234"/>
      <c r="M1226" s="308">
        <f t="shared" si="161"/>
        <v>0</v>
      </c>
      <c r="N1226" s="234"/>
      <c r="O1226" s="234"/>
      <c r="P1226" s="234"/>
      <c r="Q1226" s="234"/>
      <c r="R1226" s="234"/>
      <c r="S1226" s="234"/>
      <c r="T1226" s="234"/>
      <c r="U1226" s="234"/>
      <c r="V1226" s="234"/>
      <c r="W1226" s="234"/>
      <c r="X1226" s="234"/>
      <c r="Y1226" s="234"/>
      <c r="Z1226" s="234"/>
      <c r="AA1226" s="234"/>
      <c r="AB1226" s="234"/>
      <c r="AC1226" s="234"/>
      <c r="AD1226" s="234"/>
      <c r="AE1226" s="234"/>
      <c r="AF1226" s="234"/>
      <c r="AG1226" s="234"/>
      <c r="AH1226" s="234"/>
      <c r="AI1226" s="234"/>
      <c r="AJ1226" s="234"/>
      <c r="AK1226" s="234"/>
      <c r="AL1226" s="258" t="str">
        <f t="shared" si="163"/>
        <v>нет</v>
      </c>
      <c r="AM1226" s="258" t="str">
        <f t="shared" si="165"/>
        <v>нет</v>
      </c>
      <c r="AN1226" s="258">
        <f t="shared" si="162"/>
        <v>0</v>
      </c>
      <c r="AO1226" s="258" t="e">
        <f t="shared" si="164"/>
        <v>#VALUE!</v>
      </c>
    </row>
    <row r="1227" spans="1:41">
      <c r="A1227" s="261" t="e">
        <f t="shared" si="166"/>
        <v>#VALUE!</v>
      </c>
      <c r="B1227" s="241">
        <v>1224</v>
      </c>
      <c r="C1227" s="242"/>
      <c r="D1227" s="257" t="str">
        <f t="shared" si="159"/>
        <v/>
      </c>
      <c r="E1227" s="234"/>
      <c r="F1227" s="234"/>
      <c r="G1227" s="242"/>
      <c r="H1227" s="257" t="str">
        <f t="shared" si="160"/>
        <v/>
      </c>
      <c r="I1227" s="234"/>
      <c r="J1227" s="234"/>
      <c r="K1227" s="234"/>
      <c r="L1227" s="234"/>
      <c r="M1227" s="308">
        <f t="shared" si="161"/>
        <v>0</v>
      </c>
      <c r="N1227" s="234"/>
      <c r="O1227" s="234"/>
      <c r="P1227" s="234"/>
      <c r="Q1227" s="234"/>
      <c r="R1227" s="234"/>
      <c r="S1227" s="234"/>
      <c r="T1227" s="234"/>
      <c r="U1227" s="234"/>
      <c r="V1227" s="234"/>
      <c r="W1227" s="234"/>
      <c r="X1227" s="234"/>
      <c r="Y1227" s="234"/>
      <c r="Z1227" s="234"/>
      <c r="AA1227" s="234"/>
      <c r="AB1227" s="234"/>
      <c r="AC1227" s="234"/>
      <c r="AD1227" s="234"/>
      <c r="AE1227" s="234"/>
      <c r="AF1227" s="234"/>
      <c r="AG1227" s="234"/>
      <c r="AH1227" s="234"/>
      <c r="AI1227" s="234"/>
      <c r="AJ1227" s="234"/>
      <c r="AK1227" s="234"/>
      <c r="AL1227" s="258" t="str">
        <f t="shared" si="163"/>
        <v>нет</v>
      </c>
      <c r="AM1227" s="258" t="str">
        <f t="shared" si="165"/>
        <v>нет</v>
      </c>
      <c r="AN1227" s="258">
        <f t="shared" si="162"/>
        <v>0</v>
      </c>
      <c r="AO1227" s="258" t="e">
        <f t="shared" si="164"/>
        <v>#VALUE!</v>
      </c>
    </row>
    <row r="1228" spans="1:41">
      <c r="A1228" s="261" t="e">
        <f t="shared" si="166"/>
        <v>#VALUE!</v>
      </c>
      <c r="B1228" s="241">
        <v>1225</v>
      </c>
      <c r="C1228" s="242"/>
      <c r="D1228" s="257" t="str">
        <f t="shared" si="159"/>
        <v/>
      </c>
      <c r="E1228" s="234"/>
      <c r="F1228" s="234"/>
      <c r="G1228" s="242"/>
      <c r="H1228" s="257" t="str">
        <f t="shared" si="160"/>
        <v/>
      </c>
      <c r="I1228" s="234"/>
      <c r="J1228" s="234"/>
      <c r="K1228" s="234"/>
      <c r="L1228" s="234"/>
      <c r="M1228" s="308">
        <f t="shared" si="161"/>
        <v>0</v>
      </c>
      <c r="N1228" s="234"/>
      <c r="O1228" s="234"/>
      <c r="P1228" s="234"/>
      <c r="Q1228" s="234"/>
      <c r="R1228" s="234"/>
      <c r="S1228" s="234"/>
      <c r="T1228" s="234"/>
      <c r="U1228" s="234"/>
      <c r="V1228" s="234"/>
      <c r="W1228" s="234"/>
      <c r="X1228" s="234"/>
      <c r="Y1228" s="234"/>
      <c r="Z1228" s="234"/>
      <c r="AA1228" s="234"/>
      <c r="AB1228" s="234"/>
      <c r="AC1228" s="234"/>
      <c r="AD1228" s="234"/>
      <c r="AE1228" s="234"/>
      <c r="AF1228" s="234"/>
      <c r="AG1228" s="234"/>
      <c r="AH1228" s="234"/>
      <c r="AI1228" s="234"/>
      <c r="AJ1228" s="234"/>
      <c r="AK1228" s="234"/>
      <c r="AL1228" s="258" t="str">
        <f t="shared" si="163"/>
        <v>нет</v>
      </c>
      <c r="AM1228" s="258" t="str">
        <f t="shared" si="165"/>
        <v>нет</v>
      </c>
      <c r="AN1228" s="258">
        <f t="shared" si="162"/>
        <v>0</v>
      </c>
      <c r="AO1228" s="258" t="e">
        <f t="shared" si="164"/>
        <v>#VALUE!</v>
      </c>
    </row>
    <row r="1229" spans="1:41">
      <c r="A1229" s="261" t="e">
        <f t="shared" si="166"/>
        <v>#VALUE!</v>
      </c>
      <c r="B1229" s="241">
        <v>1226</v>
      </c>
      <c r="C1229" s="242"/>
      <c r="D1229" s="257" t="str">
        <f t="shared" si="159"/>
        <v/>
      </c>
      <c r="E1229" s="234"/>
      <c r="F1229" s="234"/>
      <c r="G1229" s="242"/>
      <c r="H1229" s="257" t="str">
        <f t="shared" si="160"/>
        <v/>
      </c>
      <c r="I1229" s="234"/>
      <c r="J1229" s="234"/>
      <c r="K1229" s="234"/>
      <c r="L1229" s="234"/>
      <c r="M1229" s="308">
        <f t="shared" si="161"/>
        <v>0</v>
      </c>
      <c r="N1229" s="234"/>
      <c r="O1229" s="234"/>
      <c r="P1229" s="234"/>
      <c r="Q1229" s="234"/>
      <c r="R1229" s="234"/>
      <c r="S1229" s="234"/>
      <c r="T1229" s="234"/>
      <c r="U1229" s="234"/>
      <c r="V1229" s="234"/>
      <c r="W1229" s="234"/>
      <c r="X1229" s="234"/>
      <c r="Y1229" s="234"/>
      <c r="Z1229" s="234"/>
      <c r="AA1229" s="234"/>
      <c r="AB1229" s="234"/>
      <c r="AC1229" s="234"/>
      <c r="AD1229" s="234"/>
      <c r="AE1229" s="234"/>
      <c r="AF1229" s="234"/>
      <c r="AG1229" s="234"/>
      <c r="AH1229" s="234"/>
      <c r="AI1229" s="234"/>
      <c r="AJ1229" s="234"/>
      <c r="AK1229" s="234"/>
      <c r="AL1229" s="258" t="str">
        <f t="shared" si="163"/>
        <v>нет</v>
      </c>
      <c r="AM1229" s="258" t="str">
        <f t="shared" si="165"/>
        <v>нет</v>
      </c>
      <c r="AN1229" s="258">
        <f t="shared" si="162"/>
        <v>0</v>
      </c>
      <c r="AO1229" s="258" t="e">
        <f t="shared" si="164"/>
        <v>#VALUE!</v>
      </c>
    </row>
    <row r="1230" spans="1:41">
      <c r="A1230" s="261" t="e">
        <f t="shared" si="166"/>
        <v>#VALUE!</v>
      </c>
      <c r="B1230" s="241">
        <v>1227</v>
      </c>
      <c r="C1230" s="242"/>
      <c r="D1230" s="257" t="str">
        <f t="shared" si="159"/>
        <v/>
      </c>
      <c r="E1230" s="234"/>
      <c r="F1230" s="234"/>
      <c r="G1230" s="242"/>
      <c r="H1230" s="257" t="str">
        <f t="shared" si="160"/>
        <v/>
      </c>
      <c r="I1230" s="234"/>
      <c r="J1230" s="234"/>
      <c r="K1230" s="234"/>
      <c r="L1230" s="234"/>
      <c r="M1230" s="308">
        <f t="shared" si="161"/>
        <v>0</v>
      </c>
      <c r="N1230" s="234"/>
      <c r="O1230" s="234"/>
      <c r="P1230" s="234"/>
      <c r="Q1230" s="234"/>
      <c r="R1230" s="234"/>
      <c r="S1230" s="234"/>
      <c r="T1230" s="234"/>
      <c r="U1230" s="234"/>
      <c r="V1230" s="234"/>
      <c r="W1230" s="234"/>
      <c r="X1230" s="234"/>
      <c r="Y1230" s="234"/>
      <c r="Z1230" s="234"/>
      <c r="AA1230" s="234"/>
      <c r="AB1230" s="234"/>
      <c r="AC1230" s="234"/>
      <c r="AD1230" s="234"/>
      <c r="AE1230" s="234"/>
      <c r="AF1230" s="234"/>
      <c r="AG1230" s="234"/>
      <c r="AH1230" s="234"/>
      <c r="AI1230" s="234"/>
      <c r="AJ1230" s="234"/>
      <c r="AK1230" s="234"/>
      <c r="AL1230" s="258" t="str">
        <f t="shared" si="163"/>
        <v>нет</v>
      </c>
      <c r="AM1230" s="258" t="str">
        <f t="shared" si="165"/>
        <v>нет</v>
      </c>
      <c r="AN1230" s="258">
        <f t="shared" si="162"/>
        <v>0</v>
      </c>
      <c r="AO1230" s="258" t="e">
        <f t="shared" si="164"/>
        <v>#VALUE!</v>
      </c>
    </row>
    <row r="1231" spans="1:41">
      <c r="A1231" s="261" t="e">
        <f t="shared" si="166"/>
        <v>#VALUE!</v>
      </c>
      <c r="B1231" s="241">
        <v>1228</v>
      </c>
      <c r="C1231" s="242"/>
      <c r="D1231" s="257" t="str">
        <f t="shared" si="159"/>
        <v/>
      </c>
      <c r="E1231" s="234"/>
      <c r="F1231" s="234"/>
      <c r="G1231" s="242"/>
      <c r="H1231" s="257" t="str">
        <f t="shared" si="160"/>
        <v/>
      </c>
      <c r="I1231" s="234"/>
      <c r="J1231" s="234"/>
      <c r="K1231" s="234"/>
      <c r="L1231" s="234"/>
      <c r="M1231" s="308">
        <f t="shared" si="161"/>
        <v>0</v>
      </c>
      <c r="N1231" s="234"/>
      <c r="O1231" s="234"/>
      <c r="P1231" s="234"/>
      <c r="Q1231" s="234"/>
      <c r="R1231" s="234"/>
      <c r="S1231" s="234"/>
      <c r="T1231" s="234"/>
      <c r="U1231" s="234"/>
      <c r="V1231" s="234"/>
      <c r="W1231" s="234"/>
      <c r="X1231" s="234"/>
      <c r="Y1231" s="234"/>
      <c r="Z1231" s="234"/>
      <c r="AA1231" s="234"/>
      <c r="AB1231" s="234"/>
      <c r="AC1231" s="234"/>
      <c r="AD1231" s="234"/>
      <c r="AE1231" s="234"/>
      <c r="AF1231" s="234"/>
      <c r="AG1231" s="234"/>
      <c r="AH1231" s="234"/>
      <c r="AI1231" s="234"/>
      <c r="AJ1231" s="234"/>
      <c r="AK1231" s="234"/>
      <c r="AL1231" s="258" t="str">
        <f t="shared" si="163"/>
        <v>нет</v>
      </c>
      <c r="AM1231" s="258" t="str">
        <f t="shared" si="165"/>
        <v>нет</v>
      </c>
      <c r="AN1231" s="258">
        <f t="shared" si="162"/>
        <v>0</v>
      </c>
      <c r="AO1231" s="258" t="e">
        <f t="shared" si="164"/>
        <v>#VALUE!</v>
      </c>
    </row>
    <row r="1232" spans="1:41">
      <c r="A1232" s="261" t="e">
        <f t="shared" si="166"/>
        <v>#VALUE!</v>
      </c>
      <c r="B1232" s="241">
        <v>1229</v>
      </c>
      <c r="C1232" s="242"/>
      <c r="D1232" s="257" t="str">
        <f t="shared" si="159"/>
        <v/>
      </c>
      <c r="E1232" s="234"/>
      <c r="F1232" s="234"/>
      <c r="G1232" s="242"/>
      <c r="H1232" s="257" t="str">
        <f t="shared" si="160"/>
        <v/>
      </c>
      <c r="I1232" s="234"/>
      <c r="J1232" s="234"/>
      <c r="K1232" s="234"/>
      <c r="L1232" s="234"/>
      <c r="M1232" s="308">
        <f t="shared" si="161"/>
        <v>0</v>
      </c>
      <c r="N1232" s="234"/>
      <c r="O1232" s="234"/>
      <c r="P1232" s="234"/>
      <c r="Q1232" s="234"/>
      <c r="R1232" s="234"/>
      <c r="S1232" s="234"/>
      <c r="T1232" s="234"/>
      <c r="U1232" s="234"/>
      <c r="V1232" s="234"/>
      <c r="W1232" s="234"/>
      <c r="X1232" s="234"/>
      <c r="Y1232" s="234"/>
      <c r="Z1232" s="234"/>
      <c r="AA1232" s="234"/>
      <c r="AB1232" s="234"/>
      <c r="AC1232" s="234"/>
      <c r="AD1232" s="234"/>
      <c r="AE1232" s="234"/>
      <c r="AF1232" s="234"/>
      <c r="AG1232" s="234"/>
      <c r="AH1232" s="234"/>
      <c r="AI1232" s="234"/>
      <c r="AJ1232" s="234"/>
      <c r="AK1232" s="234"/>
      <c r="AL1232" s="258" t="str">
        <f t="shared" si="163"/>
        <v>нет</v>
      </c>
      <c r="AM1232" s="258" t="str">
        <f t="shared" si="165"/>
        <v>нет</v>
      </c>
      <c r="AN1232" s="258">
        <f t="shared" si="162"/>
        <v>0</v>
      </c>
      <c r="AO1232" s="258" t="e">
        <f t="shared" si="164"/>
        <v>#VALUE!</v>
      </c>
    </row>
    <row r="1233" spans="1:41">
      <c r="A1233" s="261" t="e">
        <f t="shared" si="166"/>
        <v>#VALUE!</v>
      </c>
      <c r="B1233" s="241">
        <v>1230</v>
      </c>
      <c r="C1233" s="242"/>
      <c r="D1233" s="257" t="str">
        <f t="shared" si="159"/>
        <v/>
      </c>
      <c r="E1233" s="234"/>
      <c r="F1233" s="234"/>
      <c r="G1233" s="242"/>
      <c r="H1233" s="257" t="str">
        <f t="shared" si="160"/>
        <v/>
      </c>
      <c r="I1233" s="234"/>
      <c r="J1233" s="234"/>
      <c r="K1233" s="234"/>
      <c r="L1233" s="234"/>
      <c r="M1233" s="308">
        <f t="shared" si="161"/>
        <v>0</v>
      </c>
      <c r="N1233" s="234"/>
      <c r="O1233" s="234"/>
      <c r="P1233" s="234"/>
      <c r="Q1233" s="234"/>
      <c r="R1233" s="234"/>
      <c r="S1233" s="234"/>
      <c r="T1233" s="234"/>
      <c r="U1233" s="234"/>
      <c r="V1233" s="234"/>
      <c r="W1233" s="234"/>
      <c r="X1233" s="234"/>
      <c r="Y1233" s="234"/>
      <c r="Z1233" s="234"/>
      <c r="AA1233" s="234"/>
      <c r="AB1233" s="234"/>
      <c r="AC1233" s="234"/>
      <c r="AD1233" s="234"/>
      <c r="AE1233" s="234"/>
      <c r="AF1233" s="234"/>
      <c r="AG1233" s="234"/>
      <c r="AH1233" s="234"/>
      <c r="AI1233" s="234"/>
      <c r="AJ1233" s="234"/>
      <c r="AK1233" s="234"/>
      <c r="AL1233" s="258" t="str">
        <f t="shared" si="163"/>
        <v>нет</v>
      </c>
      <c r="AM1233" s="258" t="str">
        <f t="shared" si="165"/>
        <v>нет</v>
      </c>
      <c r="AN1233" s="258">
        <f t="shared" si="162"/>
        <v>0</v>
      </c>
      <c r="AO1233" s="258" t="e">
        <f t="shared" si="164"/>
        <v>#VALUE!</v>
      </c>
    </row>
    <row r="1234" spans="1:41">
      <c r="A1234" s="261" t="e">
        <f t="shared" si="166"/>
        <v>#VALUE!</v>
      </c>
      <c r="B1234" s="241">
        <v>1231</v>
      </c>
      <c r="C1234" s="242"/>
      <c r="D1234" s="257" t="str">
        <f t="shared" si="159"/>
        <v/>
      </c>
      <c r="E1234" s="234"/>
      <c r="F1234" s="234"/>
      <c r="G1234" s="242"/>
      <c r="H1234" s="257" t="str">
        <f t="shared" si="160"/>
        <v/>
      </c>
      <c r="I1234" s="234"/>
      <c r="J1234" s="234"/>
      <c r="K1234" s="234"/>
      <c r="L1234" s="234"/>
      <c r="M1234" s="308">
        <f t="shared" si="161"/>
        <v>0</v>
      </c>
      <c r="N1234" s="234"/>
      <c r="O1234" s="234"/>
      <c r="P1234" s="234"/>
      <c r="Q1234" s="234"/>
      <c r="R1234" s="234"/>
      <c r="S1234" s="234"/>
      <c r="T1234" s="234"/>
      <c r="U1234" s="234"/>
      <c r="V1234" s="234"/>
      <c r="W1234" s="234"/>
      <c r="X1234" s="234"/>
      <c r="Y1234" s="234"/>
      <c r="Z1234" s="234"/>
      <c r="AA1234" s="234"/>
      <c r="AB1234" s="234"/>
      <c r="AC1234" s="234"/>
      <c r="AD1234" s="234"/>
      <c r="AE1234" s="234"/>
      <c r="AF1234" s="234"/>
      <c r="AG1234" s="234"/>
      <c r="AH1234" s="234"/>
      <c r="AI1234" s="234"/>
      <c r="AJ1234" s="234"/>
      <c r="AK1234" s="234"/>
      <c r="AL1234" s="258" t="str">
        <f t="shared" si="163"/>
        <v>нет</v>
      </c>
      <c r="AM1234" s="258" t="str">
        <f t="shared" si="165"/>
        <v>нет</v>
      </c>
      <c r="AN1234" s="258">
        <f t="shared" si="162"/>
        <v>0</v>
      </c>
      <c r="AO1234" s="258" t="e">
        <f t="shared" si="164"/>
        <v>#VALUE!</v>
      </c>
    </row>
    <row r="1235" spans="1:41">
      <c r="A1235" s="261" t="e">
        <f t="shared" si="166"/>
        <v>#VALUE!</v>
      </c>
      <c r="B1235" s="241">
        <v>1232</v>
      </c>
      <c r="C1235" s="242"/>
      <c r="D1235" s="257" t="str">
        <f t="shared" si="159"/>
        <v/>
      </c>
      <c r="E1235" s="234"/>
      <c r="F1235" s="234"/>
      <c r="G1235" s="242"/>
      <c r="H1235" s="257" t="str">
        <f t="shared" si="160"/>
        <v/>
      </c>
      <c r="I1235" s="234"/>
      <c r="J1235" s="234"/>
      <c r="K1235" s="234"/>
      <c r="L1235" s="234"/>
      <c r="M1235" s="308">
        <f t="shared" si="161"/>
        <v>0</v>
      </c>
      <c r="N1235" s="234"/>
      <c r="O1235" s="234"/>
      <c r="P1235" s="234"/>
      <c r="Q1235" s="234"/>
      <c r="R1235" s="234"/>
      <c r="S1235" s="234"/>
      <c r="T1235" s="234"/>
      <c r="U1235" s="234"/>
      <c r="V1235" s="234"/>
      <c r="W1235" s="234"/>
      <c r="X1235" s="234"/>
      <c r="Y1235" s="234"/>
      <c r="Z1235" s="234"/>
      <c r="AA1235" s="234"/>
      <c r="AB1235" s="234"/>
      <c r="AC1235" s="234"/>
      <c r="AD1235" s="234"/>
      <c r="AE1235" s="234"/>
      <c r="AF1235" s="234"/>
      <c r="AG1235" s="234"/>
      <c r="AH1235" s="234"/>
      <c r="AI1235" s="234"/>
      <c r="AJ1235" s="234"/>
      <c r="AK1235" s="234"/>
      <c r="AL1235" s="258" t="str">
        <f t="shared" si="163"/>
        <v>нет</v>
      </c>
      <c r="AM1235" s="258" t="str">
        <f t="shared" si="165"/>
        <v>нет</v>
      </c>
      <c r="AN1235" s="258">
        <f t="shared" si="162"/>
        <v>0</v>
      </c>
      <c r="AO1235" s="258" t="e">
        <f t="shared" si="164"/>
        <v>#VALUE!</v>
      </c>
    </row>
    <row r="1236" spans="1:41">
      <c r="A1236" s="261" t="e">
        <f t="shared" si="166"/>
        <v>#VALUE!</v>
      </c>
      <c r="B1236" s="241">
        <v>1233</v>
      </c>
      <c r="C1236" s="242"/>
      <c r="D1236" s="257" t="str">
        <f t="shared" si="159"/>
        <v/>
      </c>
      <c r="E1236" s="234"/>
      <c r="F1236" s="234"/>
      <c r="G1236" s="242"/>
      <c r="H1236" s="257" t="str">
        <f t="shared" si="160"/>
        <v/>
      </c>
      <c r="I1236" s="234"/>
      <c r="J1236" s="234"/>
      <c r="K1236" s="234"/>
      <c r="L1236" s="234"/>
      <c r="M1236" s="308">
        <f t="shared" si="161"/>
        <v>0</v>
      </c>
      <c r="N1236" s="234"/>
      <c r="O1236" s="234"/>
      <c r="P1236" s="234"/>
      <c r="Q1236" s="234"/>
      <c r="R1236" s="234"/>
      <c r="S1236" s="234"/>
      <c r="T1236" s="234"/>
      <c r="U1236" s="234"/>
      <c r="V1236" s="234"/>
      <c r="W1236" s="234"/>
      <c r="X1236" s="234"/>
      <c r="Y1236" s="234"/>
      <c r="Z1236" s="234"/>
      <c r="AA1236" s="234"/>
      <c r="AB1236" s="234"/>
      <c r="AC1236" s="234"/>
      <c r="AD1236" s="234"/>
      <c r="AE1236" s="234"/>
      <c r="AF1236" s="234"/>
      <c r="AG1236" s="234"/>
      <c r="AH1236" s="234"/>
      <c r="AI1236" s="234"/>
      <c r="AJ1236" s="234"/>
      <c r="AK1236" s="234"/>
      <c r="AL1236" s="258" t="str">
        <f t="shared" si="163"/>
        <v>нет</v>
      </c>
      <c r="AM1236" s="258" t="str">
        <f t="shared" si="165"/>
        <v>нет</v>
      </c>
      <c r="AN1236" s="258">
        <f t="shared" si="162"/>
        <v>0</v>
      </c>
      <c r="AO1236" s="258" t="e">
        <f t="shared" si="164"/>
        <v>#VALUE!</v>
      </c>
    </row>
    <row r="1237" spans="1:41">
      <c r="A1237" s="261" t="e">
        <f t="shared" si="166"/>
        <v>#VALUE!</v>
      </c>
      <c r="B1237" s="241">
        <v>1234</v>
      </c>
      <c r="C1237" s="242"/>
      <c r="D1237" s="257" t="str">
        <f t="shared" si="159"/>
        <v/>
      </c>
      <c r="E1237" s="234"/>
      <c r="F1237" s="234"/>
      <c r="G1237" s="242"/>
      <c r="H1237" s="257" t="str">
        <f t="shared" si="160"/>
        <v/>
      </c>
      <c r="I1237" s="234"/>
      <c r="J1237" s="234"/>
      <c r="K1237" s="234"/>
      <c r="L1237" s="234"/>
      <c r="M1237" s="308">
        <f t="shared" si="161"/>
        <v>0</v>
      </c>
      <c r="N1237" s="234"/>
      <c r="O1237" s="234"/>
      <c r="P1237" s="234"/>
      <c r="Q1237" s="234"/>
      <c r="R1237" s="234"/>
      <c r="S1237" s="234"/>
      <c r="T1237" s="234"/>
      <c r="U1237" s="234"/>
      <c r="V1237" s="234"/>
      <c r="W1237" s="234"/>
      <c r="X1237" s="234"/>
      <c r="Y1237" s="234"/>
      <c r="Z1237" s="234"/>
      <c r="AA1237" s="234"/>
      <c r="AB1237" s="234"/>
      <c r="AC1237" s="234"/>
      <c r="AD1237" s="234"/>
      <c r="AE1237" s="234"/>
      <c r="AF1237" s="234"/>
      <c r="AG1237" s="234"/>
      <c r="AH1237" s="234"/>
      <c r="AI1237" s="234"/>
      <c r="AJ1237" s="234"/>
      <c r="AK1237" s="234"/>
      <c r="AL1237" s="258" t="str">
        <f t="shared" si="163"/>
        <v>нет</v>
      </c>
      <c r="AM1237" s="258" t="str">
        <f t="shared" si="165"/>
        <v>нет</v>
      </c>
      <c r="AN1237" s="258">
        <f t="shared" si="162"/>
        <v>0</v>
      </c>
      <c r="AO1237" s="258" t="e">
        <f t="shared" si="164"/>
        <v>#VALUE!</v>
      </c>
    </row>
    <row r="1238" spans="1:41">
      <c r="A1238" s="261" t="e">
        <f t="shared" si="166"/>
        <v>#VALUE!</v>
      </c>
      <c r="B1238" s="241">
        <v>1235</v>
      </c>
      <c r="C1238" s="242"/>
      <c r="D1238" s="257" t="str">
        <f t="shared" si="159"/>
        <v/>
      </c>
      <c r="E1238" s="234"/>
      <c r="F1238" s="234"/>
      <c r="G1238" s="242"/>
      <c r="H1238" s="257" t="str">
        <f t="shared" si="160"/>
        <v/>
      </c>
      <c r="I1238" s="234"/>
      <c r="J1238" s="234"/>
      <c r="K1238" s="234"/>
      <c r="L1238" s="234"/>
      <c r="M1238" s="308">
        <f t="shared" si="161"/>
        <v>0</v>
      </c>
      <c r="N1238" s="234"/>
      <c r="O1238" s="234"/>
      <c r="P1238" s="234"/>
      <c r="Q1238" s="234"/>
      <c r="R1238" s="234"/>
      <c r="S1238" s="234"/>
      <c r="T1238" s="234"/>
      <c r="U1238" s="234"/>
      <c r="V1238" s="234"/>
      <c r="W1238" s="234"/>
      <c r="X1238" s="234"/>
      <c r="Y1238" s="234"/>
      <c r="Z1238" s="234"/>
      <c r="AA1238" s="234"/>
      <c r="AB1238" s="234"/>
      <c r="AC1238" s="234"/>
      <c r="AD1238" s="234"/>
      <c r="AE1238" s="234"/>
      <c r="AF1238" s="234"/>
      <c r="AG1238" s="234"/>
      <c r="AH1238" s="234"/>
      <c r="AI1238" s="234"/>
      <c r="AJ1238" s="234"/>
      <c r="AK1238" s="234"/>
      <c r="AL1238" s="258" t="str">
        <f t="shared" si="163"/>
        <v>нет</v>
      </c>
      <c r="AM1238" s="258" t="str">
        <f t="shared" si="165"/>
        <v>нет</v>
      </c>
      <c r="AN1238" s="258">
        <f t="shared" si="162"/>
        <v>0</v>
      </c>
      <c r="AO1238" s="258" t="e">
        <f t="shared" si="164"/>
        <v>#VALUE!</v>
      </c>
    </row>
    <row r="1239" spans="1:41">
      <c r="A1239" s="261" t="e">
        <f t="shared" si="166"/>
        <v>#VALUE!</v>
      </c>
      <c r="B1239" s="241">
        <v>1236</v>
      </c>
      <c r="C1239" s="242"/>
      <c r="D1239" s="257" t="str">
        <f t="shared" si="159"/>
        <v/>
      </c>
      <c r="E1239" s="234"/>
      <c r="F1239" s="234"/>
      <c r="G1239" s="242"/>
      <c r="H1239" s="257" t="str">
        <f t="shared" si="160"/>
        <v/>
      </c>
      <c r="I1239" s="234"/>
      <c r="J1239" s="234"/>
      <c r="K1239" s="234"/>
      <c r="L1239" s="234"/>
      <c r="M1239" s="308">
        <f t="shared" si="161"/>
        <v>0</v>
      </c>
      <c r="N1239" s="234"/>
      <c r="O1239" s="234"/>
      <c r="P1239" s="234"/>
      <c r="Q1239" s="234"/>
      <c r="R1239" s="234"/>
      <c r="S1239" s="234"/>
      <c r="T1239" s="234"/>
      <c r="U1239" s="234"/>
      <c r="V1239" s="234"/>
      <c r="W1239" s="234"/>
      <c r="X1239" s="234"/>
      <c r="Y1239" s="234"/>
      <c r="Z1239" s="234"/>
      <c r="AA1239" s="234"/>
      <c r="AB1239" s="234"/>
      <c r="AC1239" s="234"/>
      <c r="AD1239" s="234"/>
      <c r="AE1239" s="234"/>
      <c r="AF1239" s="234"/>
      <c r="AG1239" s="234"/>
      <c r="AH1239" s="234"/>
      <c r="AI1239" s="234"/>
      <c r="AJ1239" s="234"/>
      <c r="AK1239" s="234"/>
      <c r="AL1239" s="258" t="str">
        <f t="shared" si="163"/>
        <v>нет</v>
      </c>
      <c r="AM1239" s="258" t="str">
        <f t="shared" si="165"/>
        <v>нет</v>
      </c>
      <c r="AN1239" s="258">
        <f t="shared" si="162"/>
        <v>0</v>
      </c>
      <c r="AO1239" s="258" t="e">
        <f t="shared" si="164"/>
        <v>#VALUE!</v>
      </c>
    </row>
    <row r="1240" spans="1:41">
      <c r="A1240" s="261" t="e">
        <f t="shared" si="166"/>
        <v>#VALUE!</v>
      </c>
      <c r="B1240" s="241">
        <v>1237</v>
      </c>
      <c r="C1240" s="242"/>
      <c r="D1240" s="257" t="str">
        <f t="shared" si="159"/>
        <v/>
      </c>
      <c r="E1240" s="234"/>
      <c r="F1240" s="234"/>
      <c r="G1240" s="242"/>
      <c r="H1240" s="257" t="str">
        <f t="shared" si="160"/>
        <v/>
      </c>
      <c r="I1240" s="234"/>
      <c r="J1240" s="234"/>
      <c r="K1240" s="234"/>
      <c r="L1240" s="234"/>
      <c r="M1240" s="308">
        <f t="shared" si="161"/>
        <v>0</v>
      </c>
      <c r="N1240" s="234"/>
      <c r="O1240" s="234"/>
      <c r="P1240" s="234"/>
      <c r="Q1240" s="234"/>
      <c r="R1240" s="234"/>
      <c r="S1240" s="234"/>
      <c r="T1240" s="234"/>
      <c r="U1240" s="234"/>
      <c r="V1240" s="234"/>
      <c r="W1240" s="234"/>
      <c r="X1240" s="234"/>
      <c r="Y1240" s="234"/>
      <c r="Z1240" s="234"/>
      <c r="AA1240" s="234"/>
      <c r="AB1240" s="234"/>
      <c r="AC1240" s="234"/>
      <c r="AD1240" s="234"/>
      <c r="AE1240" s="234"/>
      <c r="AF1240" s="234"/>
      <c r="AG1240" s="234"/>
      <c r="AH1240" s="234"/>
      <c r="AI1240" s="234"/>
      <c r="AJ1240" s="234"/>
      <c r="AK1240" s="234"/>
      <c r="AL1240" s="258" t="str">
        <f t="shared" si="163"/>
        <v>нет</v>
      </c>
      <c r="AM1240" s="258" t="str">
        <f t="shared" si="165"/>
        <v>нет</v>
      </c>
      <c r="AN1240" s="258">
        <f t="shared" si="162"/>
        <v>0</v>
      </c>
      <c r="AO1240" s="258" t="e">
        <f t="shared" si="164"/>
        <v>#VALUE!</v>
      </c>
    </row>
    <row r="1241" spans="1:41">
      <c r="A1241" s="261" t="e">
        <f t="shared" si="166"/>
        <v>#VALUE!</v>
      </c>
      <c r="B1241" s="241">
        <v>1238</v>
      </c>
      <c r="C1241" s="242"/>
      <c r="D1241" s="257" t="str">
        <f t="shared" si="159"/>
        <v/>
      </c>
      <c r="E1241" s="234"/>
      <c r="F1241" s="234"/>
      <c r="G1241" s="242"/>
      <c r="H1241" s="257" t="str">
        <f t="shared" si="160"/>
        <v/>
      </c>
      <c r="I1241" s="234"/>
      <c r="J1241" s="234"/>
      <c r="K1241" s="234"/>
      <c r="L1241" s="234"/>
      <c r="M1241" s="308">
        <f t="shared" si="161"/>
        <v>0</v>
      </c>
      <c r="N1241" s="234"/>
      <c r="O1241" s="234"/>
      <c r="P1241" s="234"/>
      <c r="Q1241" s="234"/>
      <c r="R1241" s="234"/>
      <c r="S1241" s="234"/>
      <c r="T1241" s="234"/>
      <c r="U1241" s="234"/>
      <c r="V1241" s="234"/>
      <c r="W1241" s="234"/>
      <c r="X1241" s="234"/>
      <c r="Y1241" s="234"/>
      <c r="Z1241" s="234"/>
      <c r="AA1241" s="234"/>
      <c r="AB1241" s="234"/>
      <c r="AC1241" s="234"/>
      <c r="AD1241" s="234"/>
      <c r="AE1241" s="234"/>
      <c r="AF1241" s="234"/>
      <c r="AG1241" s="234"/>
      <c r="AH1241" s="234"/>
      <c r="AI1241" s="234"/>
      <c r="AJ1241" s="234"/>
      <c r="AK1241" s="234"/>
      <c r="AL1241" s="258" t="str">
        <f t="shared" si="163"/>
        <v>нет</v>
      </c>
      <c r="AM1241" s="258" t="str">
        <f t="shared" si="165"/>
        <v>нет</v>
      </c>
      <c r="AN1241" s="258">
        <f t="shared" si="162"/>
        <v>0</v>
      </c>
      <c r="AO1241" s="258" t="e">
        <f t="shared" si="164"/>
        <v>#VALUE!</v>
      </c>
    </row>
    <row r="1242" spans="1:41">
      <c r="A1242" s="261" t="e">
        <f t="shared" si="166"/>
        <v>#VALUE!</v>
      </c>
      <c r="B1242" s="241">
        <v>1239</v>
      </c>
      <c r="C1242" s="242"/>
      <c r="D1242" s="257" t="str">
        <f t="shared" si="159"/>
        <v/>
      </c>
      <c r="E1242" s="234"/>
      <c r="F1242" s="234"/>
      <c r="G1242" s="242"/>
      <c r="H1242" s="257" t="str">
        <f t="shared" si="160"/>
        <v/>
      </c>
      <c r="I1242" s="234"/>
      <c r="J1242" s="234"/>
      <c r="K1242" s="234"/>
      <c r="L1242" s="234"/>
      <c r="M1242" s="308">
        <f t="shared" si="161"/>
        <v>0</v>
      </c>
      <c r="N1242" s="234"/>
      <c r="O1242" s="234"/>
      <c r="P1242" s="234"/>
      <c r="Q1242" s="234"/>
      <c r="R1242" s="234"/>
      <c r="S1242" s="234"/>
      <c r="T1242" s="234"/>
      <c r="U1242" s="234"/>
      <c r="V1242" s="234"/>
      <c r="W1242" s="234"/>
      <c r="X1242" s="234"/>
      <c r="Y1242" s="234"/>
      <c r="Z1242" s="234"/>
      <c r="AA1242" s="234"/>
      <c r="AB1242" s="234"/>
      <c r="AC1242" s="234"/>
      <c r="AD1242" s="234"/>
      <c r="AE1242" s="234"/>
      <c r="AF1242" s="234"/>
      <c r="AG1242" s="234"/>
      <c r="AH1242" s="234"/>
      <c r="AI1242" s="234"/>
      <c r="AJ1242" s="234"/>
      <c r="AK1242" s="234"/>
      <c r="AL1242" s="258" t="str">
        <f t="shared" si="163"/>
        <v>нет</v>
      </c>
      <c r="AM1242" s="258" t="str">
        <f t="shared" si="165"/>
        <v>нет</v>
      </c>
      <c r="AN1242" s="258">
        <f t="shared" si="162"/>
        <v>0</v>
      </c>
      <c r="AO1242" s="258" t="e">
        <f t="shared" si="164"/>
        <v>#VALUE!</v>
      </c>
    </row>
    <row r="1243" spans="1:41">
      <c r="A1243" s="261" t="e">
        <f t="shared" si="166"/>
        <v>#VALUE!</v>
      </c>
      <c r="B1243" s="241">
        <v>1240</v>
      </c>
      <c r="C1243" s="242"/>
      <c r="D1243" s="257" t="str">
        <f t="shared" si="159"/>
        <v/>
      </c>
      <c r="E1243" s="234"/>
      <c r="F1243" s="234"/>
      <c r="G1243" s="242"/>
      <c r="H1243" s="257" t="str">
        <f t="shared" si="160"/>
        <v/>
      </c>
      <c r="I1243" s="234"/>
      <c r="J1243" s="234"/>
      <c r="K1243" s="234"/>
      <c r="L1243" s="234"/>
      <c r="M1243" s="308">
        <f t="shared" si="161"/>
        <v>0</v>
      </c>
      <c r="N1243" s="234"/>
      <c r="O1243" s="234"/>
      <c r="P1243" s="234"/>
      <c r="Q1243" s="234"/>
      <c r="R1243" s="234"/>
      <c r="S1243" s="234"/>
      <c r="T1243" s="234"/>
      <c r="U1243" s="234"/>
      <c r="V1243" s="234"/>
      <c r="W1243" s="234"/>
      <c r="X1243" s="234"/>
      <c r="Y1243" s="234"/>
      <c r="Z1243" s="234"/>
      <c r="AA1243" s="234"/>
      <c r="AB1243" s="234"/>
      <c r="AC1243" s="234"/>
      <c r="AD1243" s="234"/>
      <c r="AE1243" s="234"/>
      <c r="AF1243" s="234"/>
      <c r="AG1243" s="234"/>
      <c r="AH1243" s="234"/>
      <c r="AI1243" s="234"/>
      <c r="AJ1243" s="234"/>
      <c r="AK1243" s="234"/>
      <c r="AL1243" s="258" t="str">
        <f t="shared" si="163"/>
        <v>нет</v>
      </c>
      <c r="AM1243" s="258" t="str">
        <f t="shared" si="165"/>
        <v>нет</v>
      </c>
      <c r="AN1243" s="258">
        <f t="shared" si="162"/>
        <v>0</v>
      </c>
      <c r="AO1243" s="258" t="e">
        <f t="shared" si="164"/>
        <v>#VALUE!</v>
      </c>
    </row>
    <row r="1244" spans="1:41">
      <c r="A1244" s="261" t="e">
        <f t="shared" si="166"/>
        <v>#VALUE!</v>
      </c>
      <c r="B1244" s="241">
        <v>1241</v>
      </c>
      <c r="C1244" s="242"/>
      <c r="D1244" s="257" t="str">
        <f t="shared" si="159"/>
        <v/>
      </c>
      <c r="E1244" s="234"/>
      <c r="F1244" s="234"/>
      <c r="G1244" s="242"/>
      <c r="H1244" s="257" t="str">
        <f t="shared" si="160"/>
        <v/>
      </c>
      <c r="I1244" s="234"/>
      <c r="J1244" s="234"/>
      <c r="K1244" s="234"/>
      <c r="L1244" s="234"/>
      <c r="M1244" s="308">
        <f t="shared" si="161"/>
        <v>0</v>
      </c>
      <c r="N1244" s="234"/>
      <c r="O1244" s="234"/>
      <c r="P1244" s="234"/>
      <c r="Q1244" s="234"/>
      <c r="R1244" s="234"/>
      <c r="S1244" s="234"/>
      <c r="T1244" s="234"/>
      <c r="U1244" s="234"/>
      <c r="V1244" s="234"/>
      <c r="W1244" s="234"/>
      <c r="X1244" s="234"/>
      <c r="Y1244" s="234"/>
      <c r="Z1244" s="234"/>
      <c r="AA1244" s="234"/>
      <c r="AB1244" s="234"/>
      <c r="AC1244" s="234"/>
      <c r="AD1244" s="234"/>
      <c r="AE1244" s="234"/>
      <c r="AF1244" s="234"/>
      <c r="AG1244" s="234"/>
      <c r="AH1244" s="234"/>
      <c r="AI1244" s="234"/>
      <c r="AJ1244" s="234"/>
      <c r="AK1244" s="234"/>
      <c r="AL1244" s="258" t="str">
        <f t="shared" si="163"/>
        <v>нет</v>
      </c>
      <c r="AM1244" s="258" t="str">
        <f t="shared" si="165"/>
        <v>нет</v>
      </c>
      <c r="AN1244" s="258">
        <f t="shared" si="162"/>
        <v>0</v>
      </c>
      <c r="AO1244" s="258" t="e">
        <f t="shared" si="164"/>
        <v>#VALUE!</v>
      </c>
    </row>
    <row r="1245" spans="1:41">
      <c r="A1245" s="261" t="e">
        <f t="shared" si="166"/>
        <v>#VALUE!</v>
      </c>
      <c r="B1245" s="241">
        <v>1242</v>
      </c>
      <c r="C1245" s="242"/>
      <c r="D1245" s="257" t="str">
        <f t="shared" si="159"/>
        <v/>
      </c>
      <c r="E1245" s="234"/>
      <c r="F1245" s="234"/>
      <c r="G1245" s="242"/>
      <c r="H1245" s="257" t="str">
        <f t="shared" si="160"/>
        <v/>
      </c>
      <c r="I1245" s="234"/>
      <c r="J1245" s="234"/>
      <c r="K1245" s="234"/>
      <c r="L1245" s="234"/>
      <c r="M1245" s="308">
        <f t="shared" si="161"/>
        <v>0</v>
      </c>
      <c r="N1245" s="234"/>
      <c r="O1245" s="234"/>
      <c r="P1245" s="234"/>
      <c r="Q1245" s="234"/>
      <c r="R1245" s="234"/>
      <c r="S1245" s="234"/>
      <c r="T1245" s="234"/>
      <c r="U1245" s="234"/>
      <c r="V1245" s="234"/>
      <c r="W1245" s="234"/>
      <c r="X1245" s="234"/>
      <c r="Y1245" s="234"/>
      <c r="Z1245" s="234"/>
      <c r="AA1245" s="234"/>
      <c r="AB1245" s="234"/>
      <c r="AC1245" s="234"/>
      <c r="AD1245" s="234"/>
      <c r="AE1245" s="234"/>
      <c r="AF1245" s="234"/>
      <c r="AG1245" s="234"/>
      <c r="AH1245" s="234"/>
      <c r="AI1245" s="234"/>
      <c r="AJ1245" s="234"/>
      <c r="AK1245" s="234"/>
      <c r="AL1245" s="258" t="str">
        <f t="shared" si="163"/>
        <v>нет</v>
      </c>
      <c r="AM1245" s="258" t="str">
        <f t="shared" si="165"/>
        <v>нет</v>
      </c>
      <c r="AN1245" s="258">
        <f t="shared" si="162"/>
        <v>0</v>
      </c>
      <c r="AO1245" s="258" t="e">
        <f t="shared" si="164"/>
        <v>#VALUE!</v>
      </c>
    </row>
    <row r="1246" spans="1:41">
      <c r="A1246" s="261" t="e">
        <f t="shared" si="166"/>
        <v>#VALUE!</v>
      </c>
      <c r="B1246" s="241">
        <v>1243</v>
      </c>
      <c r="C1246" s="242"/>
      <c r="D1246" s="257" t="str">
        <f t="shared" si="159"/>
        <v/>
      </c>
      <c r="E1246" s="234"/>
      <c r="F1246" s="234"/>
      <c r="G1246" s="242"/>
      <c r="H1246" s="257" t="str">
        <f t="shared" si="160"/>
        <v/>
      </c>
      <c r="I1246" s="234"/>
      <c r="J1246" s="234"/>
      <c r="K1246" s="234"/>
      <c r="L1246" s="234"/>
      <c r="M1246" s="308">
        <f t="shared" si="161"/>
        <v>0</v>
      </c>
      <c r="N1246" s="234"/>
      <c r="O1246" s="234"/>
      <c r="P1246" s="234"/>
      <c r="Q1246" s="234"/>
      <c r="R1246" s="234"/>
      <c r="S1246" s="234"/>
      <c r="T1246" s="234"/>
      <c r="U1246" s="234"/>
      <c r="V1246" s="234"/>
      <c r="W1246" s="234"/>
      <c r="X1246" s="234"/>
      <c r="Y1246" s="234"/>
      <c r="Z1246" s="234"/>
      <c r="AA1246" s="234"/>
      <c r="AB1246" s="234"/>
      <c r="AC1246" s="234"/>
      <c r="AD1246" s="234"/>
      <c r="AE1246" s="234"/>
      <c r="AF1246" s="234"/>
      <c r="AG1246" s="234"/>
      <c r="AH1246" s="234"/>
      <c r="AI1246" s="234"/>
      <c r="AJ1246" s="234"/>
      <c r="AK1246" s="234"/>
      <c r="AL1246" s="258" t="str">
        <f t="shared" si="163"/>
        <v>нет</v>
      </c>
      <c r="AM1246" s="258" t="str">
        <f t="shared" si="165"/>
        <v>нет</v>
      </c>
      <c r="AN1246" s="258">
        <f t="shared" si="162"/>
        <v>0</v>
      </c>
      <c r="AO1246" s="258" t="e">
        <f t="shared" si="164"/>
        <v>#VALUE!</v>
      </c>
    </row>
    <row r="1247" spans="1:41">
      <c r="A1247" s="261" t="e">
        <f t="shared" si="166"/>
        <v>#VALUE!</v>
      </c>
      <c r="B1247" s="241">
        <v>1244</v>
      </c>
      <c r="C1247" s="242"/>
      <c r="D1247" s="257" t="str">
        <f t="shared" si="159"/>
        <v/>
      </c>
      <c r="E1247" s="234"/>
      <c r="F1247" s="234"/>
      <c r="G1247" s="242"/>
      <c r="H1247" s="257" t="str">
        <f t="shared" si="160"/>
        <v/>
      </c>
      <c r="I1247" s="234"/>
      <c r="J1247" s="234"/>
      <c r="K1247" s="234"/>
      <c r="L1247" s="234"/>
      <c r="M1247" s="308">
        <f t="shared" si="161"/>
        <v>0</v>
      </c>
      <c r="N1247" s="234"/>
      <c r="O1247" s="234"/>
      <c r="P1247" s="234"/>
      <c r="Q1247" s="234"/>
      <c r="R1247" s="234"/>
      <c r="S1247" s="234"/>
      <c r="T1247" s="234"/>
      <c r="U1247" s="234"/>
      <c r="V1247" s="234"/>
      <c r="W1247" s="234"/>
      <c r="X1247" s="234"/>
      <c r="Y1247" s="234"/>
      <c r="Z1247" s="234"/>
      <c r="AA1247" s="234"/>
      <c r="AB1247" s="234"/>
      <c r="AC1247" s="234"/>
      <c r="AD1247" s="234"/>
      <c r="AE1247" s="234"/>
      <c r="AF1247" s="234"/>
      <c r="AG1247" s="234"/>
      <c r="AH1247" s="234"/>
      <c r="AI1247" s="234"/>
      <c r="AJ1247" s="234"/>
      <c r="AK1247" s="234"/>
      <c r="AL1247" s="258" t="str">
        <f t="shared" si="163"/>
        <v>нет</v>
      </c>
      <c r="AM1247" s="258" t="str">
        <f t="shared" si="165"/>
        <v>нет</v>
      </c>
      <c r="AN1247" s="258">
        <f t="shared" si="162"/>
        <v>0</v>
      </c>
      <c r="AO1247" s="258" t="e">
        <f t="shared" si="164"/>
        <v>#VALUE!</v>
      </c>
    </row>
    <row r="1248" spans="1:41">
      <c r="A1248" s="261" t="e">
        <f t="shared" si="166"/>
        <v>#VALUE!</v>
      </c>
      <c r="B1248" s="241">
        <v>1245</v>
      </c>
      <c r="C1248" s="242"/>
      <c r="D1248" s="257" t="str">
        <f t="shared" si="159"/>
        <v/>
      </c>
      <c r="E1248" s="234"/>
      <c r="F1248" s="234"/>
      <c r="G1248" s="242"/>
      <c r="H1248" s="257" t="str">
        <f t="shared" si="160"/>
        <v/>
      </c>
      <c r="I1248" s="234"/>
      <c r="J1248" s="234"/>
      <c r="K1248" s="234"/>
      <c r="L1248" s="234"/>
      <c r="M1248" s="308">
        <f t="shared" si="161"/>
        <v>0</v>
      </c>
      <c r="N1248" s="234"/>
      <c r="O1248" s="234"/>
      <c r="P1248" s="234"/>
      <c r="Q1248" s="234"/>
      <c r="R1248" s="234"/>
      <c r="S1248" s="234"/>
      <c r="T1248" s="234"/>
      <c r="U1248" s="234"/>
      <c r="V1248" s="234"/>
      <c r="W1248" s="234"/>
      <c r="X1248" s="234"/>
      <c r="Y1248" s="234"/>
      <c r="Z1248" s="234"/>
      <c r="AA1248" s="234"/>
      <c r="AB1248" s="234"/>
      <c r="AC1248" s="234"/>
      <c r="AD1248" s="234"/>
      <c r="AE1248" s="234"/>
      <c r="AF1248" s="234"/>
      <c r="AG1248" s="234"/>
      <c r="AH1248" s="234"/>
      <c r="AI1248" s="234"/>
      <c r="AJ1248" s="234"/>
      <c r="AK1248" s="234"/>
      <c r="AL1248" s="258" t="str">
        <f t="shared" si="163"/>
        <v>нет</v>
      </c>
      <c r="AM1248" s="258" t="str">
        <f t="shared" si="165"/>
        <v>нет</v>
      </c>
      <c r="AN1248" s="258">
        <f t="shared" si="162"/>
        <v>0</v>
      </c>
      <c r="AO1248" s="258" t="e">
        <f t="shared" si="164"/>
        <v>#VALUE!</v>
      </c>
    </row>
    <row r="1249" spans="1:41">
      <c r="A1249" s="261" t="e">
        <f t="shared" si="166"/>
        <v>#VALUE!</v>
      </c>
      <c r="B1249" s="241">
        <v>1246</v>
      </c>
      <c r="C1249" s="242"/>
      <c r="D1249" s="257" t="str">
        <f t="shared" si="159"/>
        <v/>
      </c>
      <c r="E1249" s="234"/>
      <c r="F1249" s="234"/>
      <c r="G1249" s="242"/>
      <c r="H1249" s="257" t="str">
        <f t="shared" si="160"/>
        <v/>
      </c>
      <c r="I1249" s="234"/>
      <c r="J1249" s="234"/>
      <c r="K1249" s="234"/>
      <c r="L1249" s="234"/>
      <c r="M1249" s="308">
        <f t="shared" si="161"/>
        <v>0</v>
      </c>
      <c r="N1249" s="234"/>
      <c r="O1249" s="234"/>
      <c r="P1249" s="234"/>
      <c r="Q1249" s="234"/>
      <c r="R1249" s="234"/>
      <c r="S1249" s="234"/>
      <c r="T1249" s="234"/>
      <c r="U1249" s="234"/>
      <c r="V1249" s="234"/>
      <c r="W1249" s="234"/>
      <c r="X1249" s="234"/>
      <c r="Y1249" s="234"/>
      <c r="Z1249" s="234"/>
      <c r="AA1249" s="234"/>
      <c r="AB1249" s="234"/>
      <c r="AC1249" s="234"/>
      <c r="AD1249" s="234"/>
      <c r="AE1249" s="234"/>
      <c r="AF1249" s="234"/>
      <c r="AG1249" s="234"/>
      <c r="AH1249" s="234"/>
      <c r="AI1249" s="234"/>
      <c r="AJ1249" s="234"/>
      <c r="AK1249" s="234"/>
      <c r="AL1249" s="258" t="str">
        <f t="shared" si="163"/>
        <v>нет</v>
      </c>
      <c r="AM1249" s="258" t="str">
        <f t="shared" si="165"/>
        <v>нет</v>
      </c>
      <c r="AN1249" s="258">
        <f t="shared" si="162"/>
        <v>0</v>
      </c>
      <c r="AO1249" s="258" t="e">
        <f t="shared" si="164"/>
        <v>#VALUE!</v>
      </c>
    </row>
    <row r="1250" spans="1:41">
      <c r="A1250" s="261" t="e">
        <f t="shared" si="166"/>
        <v>#VALUE!</v>
      </c>
      <c r="B1250" s="241">
        <v>1247</v>
      </c>
      <c r="C1250" s="242"/>
      <c r="D1250" s="257" t="str">
        <f t="shared" si="159"/>
        <v/>
      </c>
      <c r="E1250" s="234"/>
      <c r="F1250" s="234"/>
      <c r="G1250" s="242"/>
      <c r="H1250" s="257" t="str">
        <f t="shared" si="160"/>
        <v/>
      </c>
      <c r="I1250" s="234"/>
      <c r="J1250" s="234"/>
      <c r="K1250" s="234"/>
      <c r="L1250" s="234"/>
      <c r="M1250" s="308">
        <f t="shared" si="161"/>
        <v>0</v>
      </c>
      <c r="N1250" s="234"/>
      <c r="O1250" s="234"/>
      <c r="P1250" s="234"/>
      <c r="Q1250" s="234"/>
      <c r="R1250" s="234"/>
      <c r="S1250" s="234"/>
      <c r="T1250" s="234"/>
      <c r="U1250" s="234"/>
      <c r="V1250" s="234"/>
      <c r="W1250" s="234"/>
      <c r="X1250" s="234"/>
      <c r="Y1250" s="234"/>
      <c r="Z1250" s="234"/>
      <c r="AA1250" s="234"/>
      <c r="AB1250" s="234"/>
      <c r="AC1250" s="234"/>
      <c r="AD1250" s="234"/>
      <c r="AE1250" s="234"/>
      <c r="AF1250" s="234"/>
      <c r="AG1250" s="234"/>
      <c r="AH1250" s="234"/>
      <c r="AI1250" s="234"/>
      <c r="AJ1250" s="234"/>
      <c r="AK1250" s="234"/>
      <c r="AL1250" s="258" t="str">
        <f t="shared" si="163"/>
        <v>нет</v>
      </c>
      <c r="AM1250" s="258" t="str">
        <f t="shared" si="165"/>
        <v>нет</v>
      </c>
      <c r="AN1250" s="258">
        <f t="shared" si="162"/>
        <v>0</v>
      </c>
      <c r="AO1250" s="258" t="e">
        <f t="shared" si="164"/>
        <v>#VALUE!</v>
      </c>
    </row>
    <row r="1251" spans="1:41">
      <c r="A1251" s="261" t="e">
        <f t="shared" si="166"/>
        <v>#VALUE!</v>
      </c>
      <c r="B1251" s="241">
        <v>1248</v>
      </c>
      <c r="C1251" s="242"/>
      <c r="D1251" s="257" t="str">
        <f t="shared" si="159"/>
        <v/>
      </c>
      <c r="E1251" s="234"/>
      <c r="F1251" s="234"/>
      <c r="G1251" s="242"/>
      <c r="H1251" s="257" t="str">
        <f t="shared" si="160"/>
        <v/>
      </c>
      <c r="I1251" s="234"/>
      <c r="J1251" s="234"/>
      <c r="K1251" s="234"/>
      <c r="L1251" s="234"/>
      <c r="M1251" s="308">
        <f t="shared" si="161"/>
        <v>0</v>
      </c>
      <c r="N1251" s="234"/>
      <c r="O1251" s="234"/>
      <c r="P1251" s="234"/>
      <c r="Q1251" s="234"/>
      <c r="R1251" s="234"/>
      <c r="S1251" s="234"/>
      <c r="T1251" s="234"/>
      <c r="U1251" s="234"/>
      <c r="V1251" s="234"/>
      <c r="W1251" s="234"/>
      <c r="X1251" s="234"/>
      <c r="Y1251" s="234"/>
      <c r="Z1251" s="234"/>
      <c r="AA1251" s="234"/>
      <c r="AB1251" s="234"/>
      <c r="AC1251" s="234"/>
      <c r="AD1251" s="234"/>
      <c r="AE1251" s="234"/>
      <c r="AF1251" s="234"/>
      <c r="AG1251" s="234"/>
      <c r="AH1251" s="234"/>
      <c r="AI1251" s="234"/>
      <c r="AJ1251" s="234"/>
      <c r="AK1251" s="234"/>
      <c r="AL1251" s="258" t="str">
        <f t="shared" si="163"/>
        <v>нет</v>
      </c>
      <c r="AM1251" s="258" t="str">
        <f t="shared" si="165"/>
        <v>нет</v>
      </c>
      <c r="AN1251" s="258">
        <f t="shared" si="162"/>
        <v>0</v>
      </c>
      <c r="AO1251" s="258" t="e">
        <f t="shared" si="164"/>
        <v>#VALUE!</v>
      </c>
    </row>
    <row r="1252" spans="1:41">
      <c r="A1252" s="261" t="e">
        <f t="shared" si="166"/>
        <v>#VALUE!</v>
      </c>
      <c r="B1252" s="241">
        <v>1249</v>
      </c>
      <c r="C1252" s="242"/>
      <c r="D1252" s="257" t="str">
        <f t="shared" si="159"/>
        <v/>
      </c>
      <c r="E1252" s="234"/>
      <c r="F1252" s="234"/>
      <c r="G1252" s="242"/>
      <c r="H1252" s="257" t="str">
        <f t="shared" si="160"/>
        <v/>
      </c>
      <c r="I1252" s="234"/>
      <c r="J1252" s="234"/>
      <c r="K1252" s="234"/>
      <c r="L1252" s="234"/>
      <c r="M1252" s="308">
        <f t="shared" si="161"/>
        <v>0</v>
      </c>
      <c r="N1252" s="234"/>
      <c r="O1252" s="234"/>
      <c r="P1252" s="234"/>
      <c r="Q1252" s="234"/>
      <c r="R1252" s="234"/>
      <c r="S1252" s="234"/>
      <c r="T1252" s="234"/>
      <c r="U1252" s="234"/>
      <c r="V1252" s="234"/>
      <c r="W1252" s="234"/>
      <c r="X1252" s="234"/>
      <c r="Y1252" s="234"/>
      <c r="Z1252" s="234"/>
      <c r="AA1252" s="234"/>
      <c r="AB1252" s="234"/>
      <c r="AC1252" s="234"/>
      <c r="AD1252" s="234"/>
      <c r="AE1252" s="234"/>
      <c r="AF1252" s="234"/>
      <c r="AG1252" s="234"/>
      <c r="AH1252" s="234"/>
      <c r="AI1252" s="234"/>
      <c r="AJ1252" s="234"/>
      <c r="AK1252" s="234"/>
      <c r="AL1252" s="258" t="str">
        <f t="shared" si="163"/>
        <v>нет</v>
      </c>
      <c r="AM1252" s="258" t="str">
        <f t="shared" si="165"/>
        <v>нет</v>
      </c>
      <c r="AN1252" s="258">
        <f t="shared" si="162"/>
        <v>0</v>
      </c>
      <c r="AO1252" s="258" t="e">
        <f t="shared" si="164"/>
        <v>#VALUE!</v>
      </c>
    </row>
    <row r="1253" spans="1:41">
      <c r="A1253" s="261" t="e">
        <f t="shared" si="166"/>
        <v>#VALUE!</v>
      </c>
      <c r="B1253" s="241">
        <v>1250</v>
      </c>
      <c r="C1253" s="242"/>
      <c r="D1253" s="257" t="str">
        <f t="shared" si="159"/>
        <v/>
      </c>
      <c r="E1253" s="234"/>
      <c r="F1253" s="234"/>
      <c r="G1253" s="242"/>
      <c r="H1253" s="257" t="str">
        <f t="shared" si="160"/>
        <v/>
      </c>
      <c r="I1253" s="234"/>
      <c r="J1253" s="234"/>
      <c r="K1253" s="234"/>
      <c r="L1253" s="234"/>
      <c r="M1253" s="308">
        <f t="shared" si="161"/>
        <v>0</v>
      </c>
      <c r="N1253" s="234"/>
      <c r="O1253" s="234"/>
      <c r="P1253" s="234"/>
      <c r="Q1253" s="234"/>
      <c r="R1253" s="234"/>
      <c r="S1253" s="234"/>
      <c r="T1253" s="234"/>
      <c r="U1253" s="234"/>
      <c r="V1253" s="234"/>
      <c r="W1253" s="234"/>
      <c r="X1253" s="234"/>
      <c r="Y1253" s="234"/>
      <c r="Z1253" s="234"/>
      <c r="AA1253" s="234"/>
      <c r="AB1253" s="234"/>
      <c r="AC1253" s="234"/>
      <c r="AD1253" s="234"/>
      <c r="AE1253" s="234"/>
      <c r="AF1253" s="234"/>
      <c r="AG1253" s="234"/>
      <c r="AH1253" s="234"/>
      <c r="AI1253" s="234"/>
      <c r="AJ1253" s="234"/>
      <c r="AK1253" s="234"/>
      <c r="AL1253" s="258" t="str">
        <f t="shared" si="163"/>
        <v>нет</v>
      </c>
      <c r="AM1253" s="258" t="str">
        <f t="shared" si="165"/>
        <v>нет</v>
      </c>
      <c r="AN1253" s="258">
        <f t="shared" si="162"/>
        <v>0</v>
      </c>
      <c r="AO1253" s="258" t="e">
        <f t="shared" si="164"/>
        <v>#VALUE!</v>
      </c>
    </row>
    <row r="1254" spans="1:41">
      <c r="A1254" s="261" t="e">
        <f t="shared" si="166"/>
        <v>#VALUE!</v>
      </c>
      <c r="B1254" s="241">
        <v>1251</v>
      </c>
      <c r="C1254" s="242"/>
      <c r="D1254" s="257" t="str">
        <f t="shared" si="159"/>
        <v/>
      </c>
      <c r="E1254" s="234"/>
      <c r="F1254" s="234"/>
      <c r="G1254" s="242"/>
      <c r="H1254" s="257" t="str">
        <f t="shared" si="160"/>
        <v/>
      </c>
      <c r="I1254" s="234"/>
      <c r="J1254" s="234"/>
      <c r="K1254" s="234"/>
      <c r="L1254" s="234"/>
      <c r="M1254" s="308">
        <f t="shared" si="161"/>
        <v>0</v>
      </c>
      <c r="N1254" s="234"/>
      <c r="O1254" s="234"/>
      <c r="P1254" s="234"/>
      <c r="Q1254" s="234"/>
      <c r="R1254" s="234"/>
      <c r="S1254" s="234"/>
      <c r="T1254" s="234"/>
      <c r="U1254" s="234"/>
      <c r="V1254" s="234"/>
      <c r="W1254" s="234"/>
      <c r="X1254" s="234"/>
      <c r="Y1254" s="234"/>
      <c r="Z1254" s="234"/>
      <c r="AA1254" s="234"/>
      <c r="AB1254" s="234"/>
      <c r="AC1254" s="234"/>
      <c r="AD1254" s="234"/>
      <c r="AE1254" s="234"/>
      <c r="AF1254" s="234"/>
      <c r="AG1254" s="234"/>
      <c r="AH1254" s="234"/>
      <c r="AI1254" s="234"/>
      <c r="AJ1254" s="234"/>
      <c r="AK1254" s="234"/>
      <c r="AL1254" s="258" t="str">
        <f t="shared" si="163"/>
        <v>нет</v>
      </c>
      <c r="AM1254" s="258" t="str">
        <f t="shared" si="165"/>
        <v>нет</v>
      </c>
      <c r="AN1254" s="258">
        <f t="shared" si="162"/>
        <v>0</v>
      </c>
      <c r="AO1254" s="258" t="e">
        <f t="shared" si="164"/>
        <v>#VALUE!</v>
      </c>
    </row>
    <row r="1255" spans="1:41">
      <c r="A1255" s="261" t="e">
        <f t="shared" si="166"/>
        <v>#VALUE!</v>
      </c>
      <c r="B1255" s="241">
        <v>1252</v>
      </c>
      <c r="C1255" s="242"/>
      <c r="D1255" s="257" t="str">
        <f t="shared" si="159"/>
        <v/>
      </c>
      <c r="E1255" s="234"/>
      <c r="F1255" s="234"/>
      <c r="G1255" s="242"/>
      <c r="H1255" s="257" t="str">
        <f t="shared" si="160"/>
        <v/>
      </c>
      <c r="I1255" s="234"/>
      <c r="J1255" s="234"/>
      <c r="K1255" s="234"/>
      <c r="L1255" s="234"/>
      <c r="M1255" s="308">
        <f t="shared" si="161"/>
        <v>0</v>
      </c>
      <c r="N1255" s="234"/>
      <c r="O1255" s="234"/>
      <c r="P1255" s="234"/>
      <c r="Q1255" s="234"/>
      <c r="R1255" s="234"/>
      <c r="S1255" s="234"/>
      <c r="T1255" s="234"/>
      <c r="U1255" s="234"/>
      <c r="V1255" s="234"/>
      <c r="W1255" s="234"/>
      <c r="X1255" s="234"/>
      <c r="Y1255" s="234"/>
      <c r="Z1255" s="234"/>
      <c r="AA1255" s="234"/>
      <c r="AB1255" s="234"/>
      <c r="AC1255" s="234"/>
      <c r="AD1255" s="234"/>
      <c r="AE1255" s="234"/>
      <c r="AF1255" s="234"/>
      <c r="AG1255" s="234"/>
      <c r="AH1255" s="234"/>
      <c r="AI1255" s="234"/>
      <c r="AJ1255" s="234"/>
      <c r="AK1255" s="234"/>
      <c r="AL1255" s="258" t="str">
        <f t="shared" si="163"/>
        <v>нет</v>
      </c>
      <c r="AM1255" s="258" t="str">
        <f t="shared" si="165"/>
        <v>нет</v>
      </c>
      <c r="AN1255" s="258">
        <f t="shared" si="162"/>
        <v>0</v>
      </c>
      <c r="AO1255" s="258" t="e">
        <f t="shared" si="164"/>
        <v>#VALUE!</v>
      </c>
    </row>
    <row r="1256" spans="1:41">
      <c r="A1256" s="261" t="e">
        <f t="shared" si="166"/>
        <v>#VALUE!</v>
      </c>
      <c r="B1256" s="241">
        <v>1253</v>
      </c>
      <c r="C1256" s="242"/>
      <c r="D1256" s="257" t="str">
        <f t="shared" si="159"/>
        <v/>
      </c>
      <c r="E1256" s="234"/>
      <c r="F1256" s="234"/>
      <c r="G1256" s="242"/>
      <c r="H1256" s="257" t="str">
        <f t="shared" si="160"/>
        <v/>
      </c>
      <c r="I1256" s="234"/>
      <c r="J1256" s="234"/>
      <c r="K1256" s="234"/>
      <c r="L1256" s="234"/>
      <c r="M1256" s="308">
        <f t="shared" si="161"/>
        <v>0</v>
      </c>
      <c r="N1256" s="234"/>
      <c r="O1256" s="234"/>
      <c r="P1256" s="234"/>
      <c r="Q1256" s="234"/>
      <c r="R1256" s="234"/>
      <c r="S1256" s="234"/>
      <c r="T1256" s="234"/>
      <c r="U1256" s="234"/>
      <c r="V1256" s="234"/>
      <c r="W1256" s="234"/>
      <c r="X1256" s="234"/>
      <c r="Y1256" s="234"/>
      <c r="Z1256" s="234"/>
      <c r="AA1256" s="234"/>
      <c r="AB1256" s="234"/>
      <c r="AC1256" s="234"/>
      <c r="AD1256" s="234"/>
      <c r="AE1256" s="234"/>
      <c r="AF1256" s="234"/>
      <c r="AG1256" s="234"/>
      <c r="AH1256" s="234"/>
      <c r="AI1256" s="234"/>
      <c r="AJ1256" s="234"/>
      <c r="AK1256" s="234"/>
      <c r="AL1256" s="258" t="str">
        <f t="shared" si="163"/>
        <v>нет</v>
      </c>
      <c r="AM1256" s="258" t="str">
        <f t="shared" si="165"/>
        <v>нет</v>
      </c>
      <c r="AN1256" s="258">
        <f t="shared" si="162"/>
        <v>0</v>
      </c>
      <c r="AO1256" s="258" t="e">
        <f t="shared" si="164"/>
        <v>#VALUE!</v>
      </c>
    </row>
    <row r="1257" spans="1:41">
      <c r="A1257" s="261" t="e">
        <f t="shared" si="166"/>
        <v>#VALUE!</v>
      </c>
      <c r="B1257" s="241">
        <v>1254</v>
      </c>
      <c r="C1257" s="242"/>
      <c r="D1257" s="257" t="str">
        <f t="shared" si="159"/>
        <v/>
      </c>
      <c r="E1257" s="234"/>
      <c r="F1257" s="234"/>
      <c r="G1257" s="242"/>
      <c r="H1257" s="257" t="str">
        <f t="shared" si="160"/>
        <v/>
      </c>
      <c r="I1257" s="234"/>
      <c r="J1257" s="234"/>
      <c r="K1257" s="234"/>
      <c r="L1257" s="234"/>
      <c r="M1257" s="308">
        <f t="shared" si="161"/>
        <v>0</v>
      </c>
      <c r="N1257" s="234"/>
      <c r="O1257" s="234"/>
      <c r="P1257" s="234"/>
      <c r="Q1257" s="234"/>
      <c r="R1257" s="234"/>
      <c r="S1257" s="234"/>
      <c r="T1257" s="234"/>
      <c r="U1257" s="234"/>
      <c r="V1257" s="234"/>
      <c r="W1257" s="234"/>
      <c r="X1257" s="234"/>
      <c r="Y1257" s="234"/>
      <c r="Z1257" s="234"/>
      <c r="AA1257" s="234"/>
      <c r="AB1257" s="234"/>
      <c r="AC1257" s="234"/>
      <c r="AD1257" s="234"/>
      <c r="AE1257" s="234"/>
      <c r="AF1257" s="234"/>
      <c r="AG1257" s="234"/>
      <c r="AH1257" s="234"/>
      <c r="AI1257" s="234"/>
      <c r="AJ1257" s="234"/>
      <c r="AK1257" s="234"/>
      <c r="AL1257" s="258" t="str">
        <f t="shared" si="163"/>
        <v>нет</v>
      </c>
      <c r="AM1257" s="258" t="str">
        <f t="shared" si="165"/>
        <v>нет</v>
      </c>
      <c r="AN1257" s="258">
        <f t="shared" si="162"/>
        <v>0</v>
      </c>
      <c r="AO1257" s="258" t="e">
        <f t="shared" si="164"/>
        <v>#VALUE!</v>
      </c>
    </row>
    <row r="1258" spans="1:41">
      <c r="A1258" s="261" t="e">
        <f t="shared" si="166"/>
        <v>#VALUE!</v>
      </c>
      <c r="B1258" s="241">
        <v>1255</v>
      </c>
      <c r="C1258" s="242"/>
      <c r="D1258" s="257" t="str">
        <f t="shared" si="159"/>
        <v/>
      </c>
      <c r="E1258" s="234"/>
      <c r="F1258" s="234"/>
      <c r="G1258" s="242"/>
      <c r="H1258" s="257" t="str">
        <f t="shared" si="160"/>
        <v/>
      </c>
      <c r="I1258" s="234"/>
      <c r="J1258" s="234"/>
      <c r="K1258" s="234"/>
      <c r="L1258" s="234"/>
      <c r="M1258" s="308">
        <f t="shared" si="161"/>
        <v>0</v>
      </c>
      <c r="N1258" s="234"/>
      <c r="O1258" s="234"/>
      <c r="P1258" s="234"/>
      <c r="Q1258" s="234"/>
      <c r="R1258" s="234"/>
      <c r="S1258" s="234"/>
      <c r="T1258" s="234"/>
      <c r="U1258" s="234"/>
      <c r="V1258" s="234"/>
      <c r="W1258" s="234"/>
      <c r="X1258" s="234"/>
      <c r="Y1258" s="234"/>
      <c r="Z1258" s="234"/>
      <c r="AA1258" s="234"/>
      <c r="AB1258" s="234"/>
      <c r="AC1258" s="234"/>
      <c r="AD1258" s="234"/>
      <c r="AE1258" s="234"/>
      <c r="AF1258" s="234"/>
      <c r="AG1258" s="234"/>
      <c r="AH1258" s="234"/>
      <c r="AI1258" s="234"/>
      <c r="AJ1258" s="234"/>
      <c r="AK1258" s="234"/>
      <c r="AL1258" s="258" t="str">
        <f t="shared" si="163"/>
        <v>нет</v>
      </c>
      <c r="AM1258" s="258" t="str">
        <f t="shared" si="165"/>
        <v>нет</v>
      </c>
      <c r="AN1258" s="258">
        <f t="shared" si="162"/>
        <v>0</v>
      </c>
      <c r="AO1258" s="258" t="e">
        <f t="shared" si="164"/>
        <v>#VALUE!</v>
      </c>
    </row>
    <row r="1259" spans="1:41">
      <c r="A1259" s="261" t="e">
        <f t="shared" si="166"/>
        <v>#VALUE!</v>
      </c>
      <c r="B1259" s="241">
        <v>1256</v>
      </c>
      <c r="C1259" s="242"/>
      <c r="D1259" s="257" t="str">
        <f t="shared" si="159"/>
        <v/>
      </c>
      <c r="E1259" s="234"/>
      <c r="F1259" s="234"/>
      <c r="G1259" s="242"/>
      <c r="H1259" s="257" t="str">
        <f t="shared" si="160"/>
        <v/>
      </c>
      <c r="I1259" s="234"/>
      <c r="J1259" s="234"/>
      <c r="K1259" s="234"/>
      <c r="L1259" s="234"/>
      <c r="M1259" s="308">
        <f t="shared" si="161"/>
        <v>0</v>
      </c>
      <c r="N1259" s="234"/>
      <c r="O1259" s="234"/>
      <c r="P1259" s="234"/>
      <c r="Q1259" s="234"/>
      <c r="R1259" s="234"/>
      <c r="S1259" s="234"/>
      <c r="T1259" s="234"/>
      <c r="U1259" s="234"/>
      <c r="V1259" s="234"/>
      <c r="W1259" s="234"/>
      <c r="X1259" s="234"/>
      <c r="Y1259" s="234"/>
      <c r="Z1259" s="234"/>
      <c r="AA1259" s="234"/>
      <c r="AB1259" s="234"/>
      <c r="AC1259" s="234"/>
      <c r="AD1259" s="234"/>
      <c r="AE1259" s="234"/>
      <c r="AF1259" s="234"/>
      <c r="AG1259" s="234"/>
      <c r="AH1259" s="234"/>
      <c r="AI1259" s="234"/>
      <c r="AJ1259" s="234"/>
      <c r="AK1259" s="234"/>
      <c r="AL1259" s="258" t="str">
        <f t="shared" si="163"/>
        <v>нет</v>
      </c>
      <c r="AM1259" s="258" t="str">
        <f t="shared" si="165"/>
        <v>нет</v>
      </c>
      <c r="AN1259" s="258">
        <f t="shared" si="162"/>
        <v>0</v>
      </c>
      <c r="AO1259" s="258" t="e">
        <f t="shared" si="164"/>
        <v>#VALUE!</v>
      </c>
    </row>
    <row r="1260" spans="1:41">
      <c r="A1260" s="261" t="e">
        <f t="shared" si="166"/>
        <v>#VALUE!</v>
      </c>
      <c r="B1260" s="241">
        <v>1257</v>
      </c>
      <c r="C1260" s="242"/>
      <c r="D1260" s="257" t="str">
        <f t="shared" si="159"/>
        <v/>
      </c>
      <c r="E1260" s="234"/>
      <c r="F1260" s="234"/>
      <c r="G1260" s="242"/>
      <c r="H1260" s="257" t="str">
        <f t="shared" si="160"/>
        <v/>
      </c>
      <c r="I1260" s="234"/>
      <c r="J1260" s="234"/>
      <c r="K1260" s="234"/>
      <c r="L1260" s="234"/>
      <c r="M1260" s="308">
        <f t="shared" si="161"/>
        <v>0</v>
      </c>
      <c r="N1260" s="234"/>
      <c r="O1260" s="234"/>
      <c r="P1260" s="234"/>
      <c r="Q1260" s="234"/>
      <c r="R1260" s="234"/>
      <c r="S1260" s="234"/>
      <c r="T1260" s="234"/>
      <c r="U1260" s="234"/>
      <c r="V1260" s="234"/>
      <c r="W1260" s="234"/>
      <c r="X1260" s="234"/>
      <c r="Y1260" s="234"/>
      <c r="Z1260" s="234"/>
      <c r="AA1260" s="234"/>
      <c r="AB1260" s="234"/>
      <c r="AC1260" s="234"/>
      <c r="AD1260" s="234"/>
      <c r="AE1260" s="234"/>
      <c r="AF1260" s="234"/>
      <c r="AG1260" s="234"/>
      <c r="AH1260" s="234"/>
      <c r="AI1260" s="234"/>
      <c r="AJ1260" s="234"/>
      <c r="AK1260" s="234"/>
      <c r="AL1260" s="258" t="str">
        <f t="shared" si="163"/>
        <v>нет</v>
      </c>
      <c r="AM1260" s="258" t="str">
        <f t="shared" si="165"/>
        <v>нет</v>
      </c>
      <c r="AN1260" s="258">
        <f t="shared" si="162"/>
        <v>0</v>
      </c>
      <c r="AO1260" s="258" t="e">
        <f t="shared" si="164"/>
        <v>#VALUE!</v>
      </c>
    </row>
    <row r="1261" spans="1:41">
      <c r="A1261" s="261" t="e">
        <f t="shared" si="166"/>
        <v>#VALUE!</v>
      </c>
      <c r="B1261" s="241">
        <v>1258</v>
      </c>
      <c r="C1261" s="242"/>
      <c r="D1261" s="257" t="str">
        <f t="shared" si="159"/>
        <v/>
      </c>
      <c r="E1261" s="234"/>
      <c r="F1261" s="234"/>
      <c r="G1261" s="242"/>
      <c r="H1261" s="257" t="str">
        <f t="shared" si="160"/>
        <v/>
      </c>
      <c r="I1261" s="234"/>
      <c r="J1261" s="234"/>
      <c r="K1261" s="234"/>
      <c r="L1261" s="234"/>
      <c r="M1261" s="308">
        <f t="shared" si="161"/>
        <v>0</v>
      </c>
      <c r="N1261" s="234"/>
      <c r="O1261" s="234"/>
      <c r="P1261" s="234"/>
      <c r="Q1261" s="234"/>
      <c r="R1261" s="234"/>
      <c r="S1261" s="234"/>
      <c r="T1261" s="234"/>
      <c r="U1261" s="234"/>
      <c r="V1261" s="234"/>
      <c r="W1261" s="234"/>
      <c r="X1261" s="234"/>
      <c r="Y1261" s="234"/>
      <c r="Z1261" s="234"/>
      <c r="AA1261" s="234"/>
      <c r="AB1261" s="234"/>
      <c r="AC1261" s="234"/>
      <c r="AD1261" s="234"/>
      <c r="AE1261" s="234"/>
      <c r="AF1261" s="234"/>
      <c r="AG1261" s="234"/>
      <c r="AH1261" s="234"/>
      <c r="AI1261" s="234"/>
      <c r="AJ1261" s="234"/>
      <c r="AK1261" s="234"/>
      <c r="AL1261" s="258" t="str">
        <f t="shared" si="163"/>
        <v>нет</v>
      </c>
      <c r="AM1261" s="258" t="str">
        <f t="shared" si="165"/>
        <v>нет</v>
      </c>
      <c r="AN1261" s="258">
        <f t="shared" si="162"/>
        <v>0</v>
      </c>
      <c r="AO1261" s="258" t="e">
        <f t="shared" si="164"/>
        <v>#VALUE!</v>
      </c>
    </row>
    <row r="1262" spans="1:41">
      <c r="A1262" s="261" t="e">
        <f t="shared" si="166"/>
        <v>#VALUE!</v>
      </c>
      <c r="B1262" s="241">
        <v>1259</v>
      </c>
      <c r="C1262" s="242"/>
      <c r="D1262" s="257" t="str">
        <f t="shared" si="159"/>
        <v/>
      </c>
      <c r="E1262" s="234"/>
      <c r="F1262" s="234"/>
      <c r="G1262" s="242"/>
      <c r="H1262" s="257" t="str">
        <f t="shared" si="160"/>
        <v/>
      </c>
      <c r="I1262" s="234"/>
      <c r="J1262" s="234"/>
      <c r="K1262" s="234"/>
      <c r="L1262" s="234"/>
      <c r="M1262" s="308">
        <f t="shared" si="161"/>
        <v>0</v>
      </c>
      <c r="N1262" s="234"/>
      <c r="O1262" s="234"/>
      <c r="P1262" s="234"/>
      <c r="Q1262" s="234"/>
      <c r="R1262" s="234"/>
      <c r="S1262" s="234"/>
      <c r="T1262" s="234"/>
      <c r="U1262" s="234"/>
      <c r="V1262" s="234"/>
      <c r="W1262" s="234"/>
      <c r="X1262" s="234"/>
      <c r="Y1262" s="234"/>
      <c r="Z1262" s="234"/>
      <c r="AA1262" s="234"/>
      <c r="AB1262" s="234"/>
      <c r="AC1262" s="234"/>
      <c r="AD1262" s="234"/>
      <c r="AE1262" s="234"/>
      <c r="AF1262" s="234"/>
      <c r="AG1262" s="234"/>
      <c r="AH1262" s="234"/>
      <c r="AI1262" s="234"/>
      <c r="AJ1262" s="234"/>
      <c r="AK1262" s="234"/>
      <c r="AL1262" s="258" t="str">
        <f t="shared" si="163"/>
        <v>нет</v>
      </c>
      <c r="AM1262" s="258" t="str">
        <f t="shared" si="165"/>
        <v>нет</v>
      </c>
      <c r="AN1262" s="258">
        <f t="shared" si="162"/>
        <v>0</v>
      </c>
      <c r="AO1262" s="258" t="e">
        <f t="shared" si="164"/>
        <v>#VALUE!</v>
      </c>
    </row>
    <row r="1263" spans="1:41">
      <c r="A1263" s="261" t="e">
        <f t="shared" si="166"/>
        <v>#VALUE!</v>
      </c>
      <c r="B1263" s="241">
        <v>1260</v>
      </c>
      <c r="C1263" s="242"/>
      <c r="D1263" s="257" t="str">
        <f t="shared" si="159"/>
        <v/>
      </c>
      <c r="E1263" s="234"/>
      <c r="F1263" s="234"/>
      <c r="G1263" s="242"/>
      <c r="H1263" s="257" t="str">
        <f t="shared" si="160"/>
        <v/>
      </c>
      <c r="I1263" s="234"/>
      <c r="J1263" s="234"/>
      <c r="K1263" s="234"/>
      <c r="L1263" s="234"/>
      <c r="M1263" s="308">
        <f t="shared" si="161"/>
        <v>0</v>
      </c>
      <c r="N1263" s="234"/>
      <c r="O1263" s="234"/>
      <c r="P1263" s="234"/>
      <c r="Q1263" s="234"/>
      <c r="R1263" s="234"/>
      <c r="S1263" s="234"/>
      <c r="T1263" s="234"/>
      <c r="U1263" s="234"/>
      <c r="V1263" s="234"/>
      <c r="W1263" s="234"/>
      <c r="X1263" s="234"/>
      <c r="Y1263" s="234"/>
      <c r="Z1263" s="234"/>
      <c r="AA1263" s="234"/>
      <c r="AB1263" s="234"/>
      <c r="AC1263" s="234"/>
      <c r="AD1263" s="234"/>
      <c r="AE1263" s="234"/>
      <c r="AF1263" s="234"/>
      <c r="AG1263" s="234"/>
      <c r="AH1263" s="234"/>
      <c r="AI1263" s="234"/>
      <c r="AJ1263" s="234"/>
      <c r="AK1263" s="234"/>
      <c r="AL1263" s="258" t="str">
        <f t="shared" si="163"/>
        <v>нет</v>
      </c>
      <c r="AM1263" s="258" t="str">
        <f t="shared" si="165"/>
        <v>нет</v>
      </c>
      <c r="AN1263" s="258">
        <f t="shared" si="162"/>
        <v>0</v>
      </c>
      <c r="AO1263" s="258" t="e">
        <f t="shared" si="164"/>
        <v>#VALUE!</v>
      </c>
    </row>
    <row r="1264" spans="1:41">
      <c r="A1264" s="261" t="e">
        <f t="shared" si="166"/>
        <v>#VALUE!</v>
      </c>
      <c r="B1264" s="241">
        <v>1261</v>
      </c>
      <c r="C1264" s="242"/>
      <c r="D1264" s="257" t="str">
        <f t="shared" si="159"/>
        <v/>
      </c>
      <c r="E1264" s="234"/>
      <c r="F1264" s="234"/>
      <c r="G1264" s="242"/>
      <c r="H1264" s="257" t="str">
        <f t="shared" si="160"/>
        <v/>
      </c>
      <c r="I1264" s="234"/>
      <c r="J1264" s="234"/>
      <c r="K1264" s="234"/>
      <c r="L1264" s="234"/>
      <c r="M1264" s="308">
        <f t="shared" si="161"/>
        <v>0</v>
      </c>
      <c r="N1264" s="234"/>
      <c r="O1264" s="234"/>
      <c r="P1264" s="234"/>
      <c r="Q1264" s="234"/>
      <c r="R1264" s="234"/>
      <c r="S1264" s="234"/>
      <c r="T1264" s="234"/>
      <c r="U1264" s="234"/>
      <c r="V1264" s="234"/>
      <c r="W1264" s="234"/>
      <c r="X1264" s="234"/>
      <c r="Y1264" s="234"/>
      <c r="Z1264" s="234"/>
      <c r="AA1264" s="234"/>
      <c r="AB1264" s="234"/>
      <c r="AC1264" s="234"/>
      <c r="AD1264" s="234"/>
      <c r="AE1264" s="234"/>
      <c r="AF1264" s="234"/>
      <c r="AG1264" s="234"/>
      <c r="AH1264" s="234"/>
      <c r="AI1264" s="234"/>
      <c r="AJ1264" s="234"/>
      <c r="AK1264" s="234"/>
      <c r="AL1264" s="258" t="str">
        <f t="shared" si="163"/>
        <v>нет</v>
      </c>
      <c r="AM1264" s="258" t="str">
        <f t="shared" si="165"/>
        <v>нет</v>
      </c>
      <c r="AN1264" s="258">
        <f t="shared" si="162"/>
        <v>0</v>
      </c>
      <c r="AO1264" s="258" t="e">
        <f t="shared" si="164"/>
        <v>#VALUE!</v>
      </c>
    </row>
    <row r="1265" spans="1:41">
      <c r="A1265" s="261" t="e">
        <f t="shared" si="166"/>
        <v>#VALUE!</v>
      </c>
      <c r="B1265" s="241">
        <v>1262</v>
      </c>
      <c r="C1265" s="242"/>
      <c r="D1265" s="257" t="str">
        <f t="shared" si="159"/>
        <v/>
      </c>
      <c r="E1265" s="234"/>
      <c r="F1265" s="234"/>
      <c r="G1265" s="242"/>
      <c r="H1265" s="257" t="str">
        <f t="shared" si="160"/>
        <v/>
      </c>
      <c r="I1265" s="234"/>
      <c r="J1265" s="234"/>
      <c r="K1265" s="234"/>
      <c r="L1265" s="234"/>
      <c r="M1265" s="308">
        <f t="shared" si="161"/>
        <v>0</v>
      </c>
      <c r="N1265" s="234"/>
      <c r="O1265" s="234"/>
      <c r="P1265" s="234"/>
      <c r="Q1265" s="234"/>
      <c r="R1265" s="234"/>
      <c r="S1265" s="234"/>
      <c r="T1265" s="234"/>
      <c r="U1265" s="234"/>
      <c r="V1265" s="234"/>
      <c r="W1265" s="234"/>
      <c r="X1265" s="234"/>
      <c r="Y1265" s="234"/>
      <c r="Z1265" s="234"/>
      <c r="AA1265" s="234"/>
      <c r="AB1265" s="234"/>
      <c r="AC1265" s="234"/>
      <c r="AD1265" s="234"/>
      <c r="AE1265" s="234"/>
      <c r="AF1265" s="234"/>
      <c r="AG1265" s="234"/>
      <c r="AH1265" s="234"/>
      <c r="AI1265" s="234"/>
      <c r="AJ1265" s="234"/>
      <c r="AK1265" s="234"/>
      <c r="AL1265" s="258" t="str">
        <f t="shared" si="163"/>
        <v>нет</v>
      </c>
      <c r="AM1265" s="258" t="str">
        <f t="shared" si="165"/>
        <v>нет</v>
      </c>
      <c r="AN1265" s="258">
        <f t="shared" si="162"/>
        <v>0</v>
      </c>
      <c r="AO1265" s="258" t="e">
        <f t="shared" si="164"/>
        <v>#VALUE!</v>
      </c>
    </row>
    <row r="1266" spans="1:41">
      <c r="A1266" s="261" t="e">
        <f t="shared" si="166"/>
        <v>#VALUE!</v>
      </c>
      <c r="B1266" s="241">
        <v>1263</v>
      </c>
      <c r="C1266" s="242"/>
      <c r="D1266" s="257" t="str">
        <f t="shared" si="159"/>
        <v/>
      </c>
      <c r="E1266" s="234"/>
      <c r="F1266" s="234"/>
      <c r="G1266" s="242"/>
      <c r="H1266" s="257" t="str">
        <f t="shared" si="160"/>
        <v/>
      </c>
      <c r="I1266" s="234"/>
      <c r="J1266" s="234"/>
      <c r="K1266" s="234"/>
      <c r="L1266" s="234"/>
      <c r="M1266" s="308">
        <f t="shared" si="161"/>
        <v>0</v>
      </c>
      <c r="N1266" s="234"/>
      <c r="O1266" s="234"/>
      <c r="P1266" s="234"/>
      <c r="Q1266" s="234"/>
      <c r="R1266" s="234"/>
      <c r="S1266" s="234"/>
      <c r="T1266" s="234"/>
      <c r="U1266" s="234"/>
      <c r="V1266" s="234"/>
      <c r="W1266" s="234"/>
      <c r="X1266" s="234"/>
      <c r="Y1266" s="234"/>
      <c r="Z1266" s="234"/>
      <c r="AA1266" s="234"/>
      <c r="AB1266" s="234"/>
      <c r="AC1266" s="234"/>
      <c r="AD1266" s="234"/>
      <c r="AE1266" s="234"/>
      <c r="AF1266" s="234"/>
      <c r="AG1266" s="234"/>
      <c r="AH1266" s="234"/>
      <c r="AI1266" s="234"/>
      <c r="AJ1266" s="234"/>
      <c r="AK1266" s="234"/>
      <c r="AL1266" s="258" t="str">
        <f t="shared" si="163"/>
        <v>нет</v>
      </c>
      <c r="AM1266" s="258" t="str">
        <f t="shared" si="165"/>
        <v>нет</v>
      </c>
      <c r="AN1266" s="258">
        <f t="shared" si="162"/>
        <v>0</v>
      </c>
      <c r="AO1266" s="258" t="e">
        <f t="shared" si="164"/>
        <v>#VALUE!</v>
      </c>
    </row>
    <row r="1267" spans="1:41">
      <c r="A1267" s="261" t="e">
        <f t="shared" si="166"/>
        <v>#VALUE!</v>
      </c>
      <c r="B1267" s="241">
        <v>1264</v>
      </c>
      <c r="C1267" s="242"/>
      <c r="D1267" s="257" t="str">
        <f t="shared" si="159"/>
        <v/>
      </c>
      <c r="E1267" s="234"/>
      <c r="F1267" s="234"/>
      <c r="G1267" s="242"/>
      <c r="H1267" s="257" t="str">
        <f t="shared" si="160"/>
        <v/>
      </c>
      <c r="I1267" s="234"/>
      <c r="J1267" s="234"/>
      <c r="K1267" s="234"/>
      <c r="L1267" s="234"/>
      <c r="M1267" s="308">
        <f t="shared" si="161"/>
        <v>0</v>
      </c>
      <c r="N1267" s="234"/>
      <c r="O1267" s="234"/>
      <c r="P1267" s="234"/>
      <c r="Q1267" s="234"/>
      <c r="R1267" s="234"/>
      <c r="S1267" s="234"/>
      <c r="T1267" s="234"/>
      <c r="U1267" s="234"/>
      <c r="V1267" s="234"/>
      <c r="W1267" s="234"/>
      <c r="X1267" s="234"/>
      <c r="Y1267" s="234"/>
      <c r="Z1267" s="234"/>
      <c r="AA1267" s="234"/>
      <c r="AB1267" s="234"/>
      <c r="AC1267" s="234"/>
      <c r="AD1267" s="234"/>
      <c r="AE1267" s="234"/>
      <c r="AF1267" s="234"/>
      <c r="AG1267" s="234"/>
      <c r="AH1267" s="234"/>
      <c r="AI1267" s="234"/>
      <c r="AJ1267" s="234"/>
      <c r="AK1267" s="234"/>
      <c r="AL1267" s="258" t="str">
        <f t="shared" si="163"/>
        <v>нет</v>
      </c>
      <c r="AM1267" s="258" t="str">
        <f t="shared" si="165"/>
        <v>нет</v>
      </c>
      <c r="AN1267" s="258">
        <f t="shared" si="162"/>
        <v>0</v>
      </c>
      <c r="AO1267" s="258" t="e">
        <f t="shared" si="164"/>
        <v>#VALUE!</v>
      </c>
    </row>
    <row r="1268" spans="1:41">
      <c r="A1268" s="261" t="e">
        <f t="shared" si="166"/>
        <v>#VALUE!</v>
      </c>
      <c r="B1268" s="241">
        <v>1265</v>
      </c>
      <c r="C1268" s="242"/>
      <c r="D1268" s="257" t="str">
        <f t="shared" si="159"/>
        <v/>
      </c>
      <c r="E1268" s="234"/>
      <c r="F1268" s="234"/>
      <c r="G1268" s="242"/>
      <c r="H1268" s="257" t="str">
        <f t="shared" si="160"/>
        <v/>
      </c>
      <c r="I1268" s="234"/>
      <c r="J1268" s="234"/>
      <c r="K1268" s="234"/>
      <c r="L1268" s="234"/>
      <c r="M1268" s="308">
        <f t="shared" si="161"/>
        <v>0</v>
      </c>
      <c r="N1268" s="234"/>
      <c r="O1268" s="234"/>
      <c r="P1268" s="234"/>
      <c r="Q1268" s="234"/>
      <c r="R1268" s="234"/>
      <c r="S1268" s="234"/>
      <c r="T1268" s="234"/>
      <c r="U1268" s="234"/>
      <c r="V1268" s="234"/>
      <c r="W1268" s="234"/>
      <c r="X1268" s="234"/>
      <c r="Y1268" s="234"/>
      <c r="Z1268" s="234"/>
      <c r="AA1268" s="234"/>
      <c r="AB1268" s="234"/>
      <c r="AC1268" s="234"/>
      <c r="AD1268" s="234"/>
      <c r="AE1268" s="234"/>
      <c r="AF1268" s="234"/>
      <c r="AG1268" s="234"/>
      <c r="AH1268" s="234"/>
      <c r="AI1268" s="234"/>
      <c r="AJ1268" s="234"/>
      <c r="AK1268" s="234"/>
      <c r="AL1268" s="258" t="str">
        <f t="shared" si="163"/>
        <v>нет</v>
      </c>
      <c r="AM1268" s="258" t="str">
        <f t="shared" si="165"/>
        <v>нет</v>
      </c>
      <c r="AN1268" s="258">
        <f t="shared" si="162"/>
        <v>0</v>
      </c>
      <c r="AO1268" s="258" t="e">
        <f t="shared" si="164"/>
        <v>#VALUE!</v>
      </c>
    </row>
    <row r="1269" spans="1:41">
      <c r="A1269" s="261" t="e">
        <f t="shared" si="166"/>
        <v>#VALUE!</v>
      </c>
      <c r="B1269" s="241">
        <v>1266</v>
      </c>
      <c r="C1269" s="242"/>
      <c r="D1269" s="257" t="str">
        <f t="shared" si="159"/>
        <v/>
      </c>
      <c r="E1269" s="234"/>
      <c r="F1269" s="234"/>
      <c r="G1269" s="242"/>
      <c r="H1269" s="257" t="str">
        <f t="shared" si="160"/>
        <v/>
      </c>
      <c r="I1269" s="234"/>
      <c r="J1269" s="234"/>
      <c r="K1269" s="234"/>
      <c r="L1269" s="234"/>
      <c r="M1269" s="308">
        <f t="shared" si="161"/>
        <v>0</v>
      </c>
      <c r="N1269" s="234"/>
      <c r="O1269" s="234"/>
      <c r="P1269" s="234"/>
      <c r="Q1269" s="234"/>
      <c r="R1269" s="234"/>
      <c r="S1269" s="234"/>
      <c r="T1269" s="234"/>
      <c r="U1269" s="234"/>
      <c r="V1269" s="234"/>
      <c r="W1269" s="234"/>
      <c r="X1269" s="234"/>
      <c r="Y1269" s="234"/>
      <c r="Z1269" s="234"/>
      <c r="AA1269" s="234"/>
      <c r="AB1269" s="234"/>
      <c r="AC1269" s="234"/>
      <c r="AD1269" s="234"/>
      <c r="AE1269" s="234"/>
      <c r="AF1269" s="234"/>
      <c r="AG1269" s="234"/>
      <c r="AH1269" s="234"/>
      <c r="AI1269" s="234"/>
      <c r="AJ1269" s="234"/>
      <c r="AK1269" s="234"/>
      <c r="AL1269" s="258" t="str">
        <f t="shared" si="163"/>
        <v>нет</v>
      </c>
      <c r="AM1269" s="258" t="str">
        <f t="shared" si="165"/>
        <v>нет</v>
      </c>
      <c r="AN1269" s="258">
        <f t="shared" si="162"/>
        <v>0</v>
      </c>
      <c r="AO1269" s="258" t="e">
        <f t="shared" si="164"/>
        <v>#VALUE!</v>
      </c>
    </row>
    <row r="1270" spans="1:41">
      <c r="A1270" s="261" t="e">
        <f t="shared" si="166"/>
        <v>#VALUE!</v>
      </c>
      <c r="B1270" s="241">
        <v>1267</v>
      </c>
      <c r="C1270" s="242"/>
      <c r="D1270" s="257" t="str">
        <f t="shared" si="159"/>
        <v/>
      </c>
      <c r="E1270" s="234"/>
      <c r="F1270" s="234"/>
      <c r="G1270" s="242"/>
      <c r="H1270" s="257" t="str">
        <f t="shared" si="160"/>
        <v/>
      </c>
      <c r="I1270" s="234"/>
      <c r="J1270" s="234"/>
      <c r="K1270" s="234"/>
      <c r="L1270" s="234"/>
      <c r="M1270" s="308">
        <f t="shared" si="161"/>
        <v>0</v>
      </c>
      <c r="N1270" s="234"/>
      <c r="O1270" s="234"/>
      <c r="P1270" s="234"/>
      <c r="Q1270" s="234"/>
      <c r="R1270" s="234"/>
      <c r="S1270" s="234"/>
      <c r="T1270" s="234"/>
      <c r="U1270" s="234"/>
      <c r="V1270" s="234"/>
      <c r="W1270" s="234"/>
      <c r="X1270" s="234"/>
      <c r="Y1270" s="234"/>
      <c r="Z1270" s="234"/>
      <c r="AA1270" s="234"/>
      <c r="AB1270" s="234"/>
      <c r="AC1270" s="234"/>
      <c r="AD1270" s="234"/>
      <c r="AE1270" s="234"/>
      <c r="AF1270" s="234"/>
      <c r="AG1270" s="234"/>
      <c r="AH1270" s="234"/>
      <c r="AI1270" s="234"/>
      <c r="AJ1270" s="234"/>
      <c r="AK1270" s="234"/>
      <c r="AL1270" s="258" t="str">
        <f t="shared" si="163"/>
        <v>нет</v>
      </c>
      <c r="AM1270" s="258" t="str">
        <f t="shared" si="165"/>
        <v>нет</v>
      </c>
      <c r="AN1270" s="258">
        <f t="shared" si="162"/>
        <v>0</v>
      </c>
      <c r="AO1270" s="258" t="e">
        <f t="shared" si="164"/>
        <v>#VALUE!</v>
      </c>
    </row>
    <row r="1271" spans="1:41">
      <c r="A1271" s="261" t="e">
        <f t="shared" si="166"/>
        <v>#VALUE!</v>
      </c>
      <c r="B1271" s="241">
        <v>1268</v>
      </c>
      <c r="C1271" s="242"/>
      <c r="D1271" s="257" t="str">
        <f t="shared" si="159"/>
        <v/>
      </c>
      <c r="E1271" s="234"/>
      <c r="F1271" s="234"/>
      <c r="G1271" s="242"/>
      <c r="H1271" s="257" t="str">
        <f t="shared" si="160"/>
        <v/>
      </c>
      <c r="I1271" s="234"/>
      <c r="J1271" s="234"/>
      <c r="K1271" s="234"/>
      <c r="L1271" s="234"/>
      <c r="M1271" s="308">
        <f t="shared" si="161"/>
        <v>0</v>
      </c>
      <c r="N1271" s="234"/>
      <c r="O1271" s="234"/>
      <c r="P1271" s="234"/>
      <c r="Q1271" s="234"/>
      <c r="R1271" s="234"/>
      <c r="S1271" s="234"/>
      <c r="T1271" s="234"/>
      <c r="U1271" s="234"/>
      <c r="V1271" s="234"/>
      <c r="W1271" s="234"/>
      <c r="X1271" s="234"/>
      <c r="Y1271" s="234"/>
      <c r="Z1271" s="234"/>
      <c r="AA1271" s="234"/>
      <c r="AB1271" s="234"/>
      <c r="AC1271" s="234"/>
      <c r="AD1271" s="234"/>
      <c r="AE1271" s="234"/>
      <c r="AF1271" s="234"/>
      <c r="AG1271" s="234"/>
      <c r="AH1271" s="234"/>
      <c r="AI1271" s="234"/>
      <c r="AJ1271" s="234"/>
      <c r="AK1271" s="234"/>
      <c r="AL1271" s="258" t="str">
        <f t="shared" si="163"/>
        <v>нет</v>
      </c>
      <c r="AM1271" s="258" t="str">
        <f t="shared" si="165"/>
        <v>нет</v>
      </c>
      <c r="AN1271" s="258">
        <f t="shared" si="162"/>
        <v>0</v>
      </c>
      <c r="AO1271" s="258" t="e">
        <f t="shared" si="164"/>
        <v>#VALUE!</v>
      </c>
    </row>
    <row r="1272" spans="1:41">
      <c r="A1272" s="261" t="e">
        <f t="shared" si="166"/>
        <v>#VALUE!</v>
      </c>
      <c r="B1272" s="241">
        <v>1269</v>
      </c>
      <c r="C1272" s="242"/>
      <c r="D1272" s="257" t="str">
        <f t="shared" si="159"/>
        <v/>
      </c>
      <c r="E1272" s="234"/>
      <c r="F1272" s="234"/>
      <c r="G1272" s="242"/>
      <c r="H1272" s="257" t="str">
        <f t="shared" si="160"/>
        <v/>
      </c>
      <c r="I1272" s="234"/>
      <c r="J1272" s="234"/>
      <c r="K1272" s="234"/>
      <c r="L1272" s="234"/>
      <c r="M1272" s="308">
        <f t="shared" si="161"/>
        <v>0</v>
      </c>
      <c r="N1272" s="234"/>
      <c r="O1272" s="234"/>
      <c r="P1272" s="234"/>
      <c r="Q1272" s="234"/>
      <c r="R1272" s="234"/>
      <c r="S1272" s="234"/>
      <c r="T1272" s="234"/>
      <c r="U1272" s="234"/>
      <c r="V1272" s="234"/>
      <c r="W1272" s="234"/>
      <c r="X1272" s="234"/>
      <c r="Y1272" s="234"/>
      <c r="Z1272" s="234"/>
      <c r="AA1272" s="234"/>
      <c r="AB1272" s="234"/>
      <c r="AC1272" s="234"/>
      <c r="AD1272" s="234"/>
      <c r="AE1272" s="234"/>
      <c r="AF1272" s="234"/>
      <c r="AG1272" s="234"/>
      <c r="AH1272" s="234"/>
      <c r="AI1272" s="234"/>
      <c r="AJ1272" s="234"/>
      <c r="AK1272" s="234"/>
      <c r="AL1272" s="258" t="str">
        <f t="shared" si="163"/>
        <v>нет</v>
      </c>
      <c r="AM1272" s="258" t="str">
        <f t="shared" si="165"/>
        <v>нет</v>
      </c>
      <c r="AN1272" s="258">
        <f t="shared" si="162"/>
        <v>0</v>
      </c>
      <c r="AO1272" s="258" t="e">
        <f t="shared" si="164"/>
        <v>#VALUE!</v>
      </c>
    </row>
    <row r="1273" spans="1:41">
      <c r="A1273" s="261" t="e">
        <f t="shared" si="166"/>
        <v>#VALUE!</v>
      </c>
      <c r="B1273" s="241">
        <v>1270</v>
      </c>
      <c r="C1273" s="242"/>
      <c r="D1273" s="257" t="str">
        <f t="shared" si="159"/>
        <v/>
      </c>
      <c r="E1273" s="234"/>
      <c r="F1273" s="234"/>
      <c r="G1273" s="242"/>
      <c r="H1273" s="257" t="str">
        <f t="shared" si="160"/>
        <v/>
      </c>
      <c r="I1273" s="234"/>
      <c r="J1273" s="234"/>
      <c r="K1273" s="234"/>
      <c r="L1273" s="234"/>
      <c r="M1273" s="308">
        <f t="shared" si="161"/>
        <v>0</v>
      </c>
      <c r="N1273" s="234"/>
      <c r="O1273" s="234"/>
      <c r="P1273" s="234"/>
      <c r="Q1273" s="234"/>
      <c r="R1273" s="234"/>
      <c r="S1273" s="234"/>
      <c r="T1273" s="234"/>
      <c r="U1273" s="234"/>
      <c r="V1273" s="234"/>
      <c r="W1273" s="234"/>
      <c r="X1273" s="234"/>
      <c r="Y1273" s="234"/>
      <c r="Z1273" s="234"/>
      <c r="AA1273" s="234"/>
      <c r="AB1273" s="234"/>
      <c r="AC1273" s="234"/>
      <c r="AD1273" s="234"/>
      <c r="AE1273" s="234"/>
      <c r="AF1273" s="234"/>
      <c r="AG1273" s="234"/>
      <c r="AH1273" s="234"/>
      <c r="AI1273" s="234"/>
      <c r="AJ1273" s="234"/>
      <c r="AK1273" s="234"/>
      <c r="AL1273" s="258" t="str">
        <f t="shared" si="163"/>
        <v>нет</v>
      </c>
      <c r="AM1273" s="258" t="str">
        <f t="shared" si="165"/>
        <v>нет</v>
      </c>
      <c r="AN1273" s="258">
        <f t="shared" si="162"/>
        <v>0</v>
      </c>
      <c r="AO1273" s="258" t="e">
        <f t="shared" si="164"/>
        <v>#VALUE!</v>
      </c>
    </row>
    <row r="1274" spans="1:41">
      <c r="A1274" s="261" t="e">
        <f t="shared" si="166"/>
        <v>#VALUE!</v>
      </c>
      <c r="B1274" s="241">
        <v>1271</v>
      </c>
      <c r="C1274" s="242"/>
      <c r="D1274" s="257" t="str">
        <f t="shared" si="159"/>
        <v/>
      </c>
      <c r="E1274" s="234"/>
      <c r="F1274" s="234"/>
      <c r="G1274" s="242"/>
      <c r="H1274" s="257" t="str">
        <f t="shared" si="160"/>
        <v/>
      </c>
      <c r="I1274" s="234"/>
      <c r="J1274" s="234"/>
      <c r="K1274" s="234"/>
      <c r="L1274" s="234"/>
      <c r="M1274" s="308">
        <f t="shared" si="161"/>
        <v>0</v>
      </c>
      <c r="N1274" s="234"/>
      <c r="O1274" s="234"/>
      <c r="P1274" s="234"/>
      <c r="Q1274" s="234"/>
      <c r="R1274" s="234"/>
      <c r="S1274" s="234"/>
      <c r="T1274" s="234"/>
      <c r="U1274" s="234"/>
      <c r="V1274" s="234"/>
      <c r="W1274" s="234"/>
      <c r="X1274" s="234"/>
      <c r="Y1274" s="234"/>
      <c r="Z1274" s="234"/>
      <c r="AA1274" s="234"/>
      <c r="AB1274" s="234"/>
      <c r="AC1274" s="234"/>
      <c r="AD1274" s="234"/>
      <c r="AE1274" s="234"/>
      <c r="AF1274" s="234"/>
      <c r="AG1274" s="234"/>
      <c r="AH1274" s="234"/>
      <c r="AI1274" s="234"/>
      <c r="AJ1274" s="234"/>
      <c r="AK1274" s="234"/>
      <c r="AL1274" s="258" t="str">
        <f t="shared" si="163"/>
        <v>нет</v>
      </c>
      <c r="AM1274" s="258" t="str">
        <f t="shared" si="165"/>
        <v>нет</v>
      </c>
      <c r="AN1274" s="258">
        <f t="shared" si="162"/>
        <v>0</v>
      </c>
      <c r="AO1274" s="258" t="e">
        <f t="shared" si="164"/>
        <v>#VALUE!</v>
      </c>
    </row>
    <row r="1275" spans="1:41">
      <c r="A1275" s="261" t="e">
        <f t="shared" si="166"/>
        <v>#VALUE!</v>
      </c>
      <c r="B1275" s="241">
        <v>1272</v>
      </c>
      <c r="C1275" s="242"/>
      <c r="D1275" s="257" t="str">
        <f t="shared" si="159"/>
        <v/>
      </c>
      <c r="E1275" s="234"/>
      <c r="F1275" s="234"/>
      <c r="G1275" s="242"/>
      <c r="H1275" s="257" t="str">
        <f t="shared" si="160"/>
        <v/>
      </c>
      <c r="I1275" s="234"/>
      <c r="J1275" s="234"/>
      <c r="K1275" s="234"/>
      <c r="L1275" s="234"/>
      <c r="M1275" s="308">
        <f t="shared" si="161"/>
        <v>0</v>
      </c>
      <c r="N1275" s="234"/>
      <c r="O1275" s="234"/>
      <c r="P1275" s="234"/>
      <c r="Q1275" s="234"/>
      <c r="R1275" s="234"/>
      <c r="S1275" s="234"/>
      <c r="T1275" s="234"/>
      <c r="U1275" s="234"/>
      <c r="V1275" s="234"/>
      <c r="W1275" s="234"/>
      <c r="X1275" s="234"/>
      <c r="Y1275" s="234"/>
      <c r="Z1275" s="234"/>
      <c r="AA1275" s="234"/>
      <c r="AB1275" s="234"/>
      <c r="AC1275" s="234"/>
      <c r="AD1275" s="234"/>
      <c r="AE1275" s="234"/>
      <c r="AF1275" s="234"/>
      <c r="AG1275" s="234"/>
      <c r="AH1275" s="234"/>
      <c r="AI1275" s="234"/>
      <c r="AJ1275" s="234"/>
      <c r="AK1275" s="234"/>
      <c r="AL1275" s="258" t="str">
        <f t="shared" si="163"/>
        <v>нет</v>
      </c>
      <c r="AM1275" s="258" t="str">
        <f t="shared" si="165"/>
        <v>нет</v>
      </c>
      <c r="AN1275" s="258">
        <f t="shared" si="162"/>
        <v>0</v>
      </c>
      <c r="AO1275" s="258" t="e">
        <f t="shared" si="164"/>
        <v>#VALUE!</v>
      </c>
    </row>
    <row r="1276" spans="1:41">
      <c r="A1276" s="261" t="e">
        <f t="shared" si="166"/>
        <v>#VALUE!</v>
      </c>
      <c r="B1276" s="241">
        <v>1273</v>
      </c>
      <c r="C1276" s="242"/>
      <c r="D1276" s="257" t="str">
        <f t="shared" si="159"/>
        <v/>
      </c>
      <c r="E1276" s="234"/>
      <c r="F1276" s="234"/>
      <c r="G1276" s="242"/>
      <c r="H1276" s="257" t="str">
        <f t="shared" si="160"/>
        <v/>
      </c>
      <c r="I1276" s="234"/>
      <c r="J1276" s="234"/>
      <c r="K1276" s="234"/>
      <c r="L1276" s="234"/>
      <c r="M1276" s="308">
        <f t="shared" si="161"/>
        <v>0</v>
      </c>
      <c r="N1276" s="234"/>
      <c r="O1276" s="234"/>
      <c r="P1276" s="234"/>
      <c r="Q1276" s="234"/>
      <c r="R1276" s="234"/>
      <c r="S1276" s="234"/>
      <c r="T1276" s="234"/>
      <c r="U1276" s="234"/>
      <c r="V1276" s="234"/>
      <c r="W1276" s="234"/>
      <c r="X1276" s="234"/>
      <c r="Y1276" s="234"/>
      <c r="Z1276" s="234"/>
      <c r="AA1276" s="234"/>
      <c r="AB1276" s="234"/>
      <c r="AC1276" s="234"/>
      <c r="AD1276" s="234"/>
      <c r="AE1276" s="234"/>
      <c r="AF1276" s="234"/>
      <c r="AG1276" s="234"/>
      <c r="AH1276" s="234"/>
      <c r="AI1276" s="234"/>
      <c r="AJ1276" s="234"/>
      <c r="AK1276" s="234"/>
      <c r="AL1276" s="258" t="str">
        <f t="shared" si="163"/>
        <v>нет</v>
      </c>
      <c r="AM1276" s="258" t="str">
        <f t="shared" si="165"/>
        <v>нет</v>
      </c>
      <c r="AN1276" s="258">
        <f t="shared" si="162"/>
        <v>0</v>
      </c>
      <c r="AO1276" s="258" t="e">
        <f t="shared" si="164"/>
        <v>#VALUE!</v>
      </c>
    </row>
    <row r="1277" spans="1:41">
      <c r="A1277" s="261" t="e">
        <f t="shared" si="166"/>
        <v>#VALUE!</v>
      </c>
      <c r="B1277" s="241">
        <v>1274</v>
      </c>
      <c r="C1277" s="242"/>
      <c r="D1277" s="257" t="str">
        <f t="shared" si="159"/>
        <v/>
      </c>
      <c r="E1277" s="234"/>
      <c r="F1277" s="234"/>
      <c r="G1277" s="242"/>
      <c r="H1277" s="257" t="str">
        <f t="shared" si="160"/>
        <v/>
      </c>
      <c r="I1277" s="234"/>
      <c r="J1277" s="234"/>
      <c r="K1277" s="234"/>
      <c r="L1277" s="234"/>
      <c r="M1277" s="308">
        <f t="shared" si="161"/>
        <v>0</v>
      </c>
      <c r="N1277" s="234"/>
      <c r="O1277" s="234"/>
      <c r="P1277" s="234"/>
      <c r="Q1277" s="234"/>
      <c r="R1277" s="234"/>
      <c r="S1277" s="234"/>
      <c r="T1277" s="234"/>
      <c r="U1277" s="234"/>
      <c r="V1277" s="234"/>
      <c r="W1277" s="234"/>
      <c r="X1277" s="234"/>
      <c r="Y1277" s="234"/>
      <c r="Z1277" s="234"/>
      <c r="AA1277" s="234"/>
      <c r="AB1277" s="234"/>
      <c r="AC1277" s="234"/>
      <c r="AD1277" s="234"/>
      <c r="AE1277" s="234"/>
      <c r="AF1277" s="234"/>
      <c r="AG1277" s="234"/>
      <c r="AH1277" s="234"/>
      <c r="AI1277" s="234"/>
      <c r="AJ1277" s="234"/>
      <c r="AK1277" s="234"/>
      <c r="AL1277" s="258" t="str">
        <f t="shared" si="163"/>
        <v>нет</v>
      </c>
      <c r="AM1277" s="258" t="str">
        <f t="shared" si="165"/>
        <v>нет</v>
      </c>
      <c r="AN1277" s="258">
        <f t="shared" si="162"/>
        <v>0</v>
      </c>
      <c r="AO1277" s="258" t="e">
        <f t="shared" si="164"/>
        <v>#VALUE!</v>
      </c>
    </row>
    <row r="1278" spans="1:41">
      <c r="A1278" s="261" t="e">
        <f t="shared" si="166"/>
        <v>#VALUE!</v>
      </c>
      <c r="B1278" s="241">
        <v>1275</v>
      </c>
      <c r="C1278" s="242"/>
      <c r="D1278" s="257" t="str">
        <f t="shared" si="159"/>
        <v/>
      </c>
      <c r="E1278" s="234"/>
      <c r="F1278" s="234"/>
      <c r="G1278" s="242"/>
      <c r="H1278" s="257" t="str">
        <f t="shared" si="160"/>
        <v/>
      </c>
      <c r="I1278" s="234"/>
      <c r="J1278" s="234"/>
      <c r="K1278" s="234"/>
      <c r="L1278" s="234"/>
      <c r="M1278" s="308">
        <f t="shared" si="161"/>
        <v>0</v>
      </c>
      <c r="N1278" s="234"/>
      <c r="O1278" s="234"/>
      <c r="P1278" s="234"/>
      <c r="Q1278" s="234"/>
      <c r="R1278" s="234"/>
      <c r="S1278" s="234"/>
      <c r="T1278" s="234"/>
      <c r="U1278" s="234"/>
      <c r="V1278" s="234"/>
      <c r="W1278" s="234"/>
      <c r="X1278" s="234"/>
      <c r="Y1278" s="234"/>
      <c r="Z1278" s="234"/>
      <c r="AA1278" s="234"/>
      <c r="AB1278" s="234"/>
      <c r="AC1278" s="234"/>
      <c r="AD1278" s="234"/>
      <c r="AE1278" s="234"/>
      <c r="AF1278" s="234"/>
      <c r="AG1278" s="234"/>
      <c r="AH1278" s="234"/>
      <c r="AI1278" s="234"/>
      <c r="AJ1278" s="234"/>
      <c r="AK1278" s="234"/>
      <c r="AL1278" s="258" t="str">
        <f t="shared" si="163"/>
        <v>нет</v>
      </c>
      <c r="AM1278" s="258" t="str">
        <f t="shared" si="165"/>
        <v>нет</v>
      </c>
      <c r="AN1278" s="258">
        <f t="shared" si="162"/>
        <v>0</v>
      </c>
      <c r="AO1278" s="258" t="e">
        <f t="shared" si="164"/>
        <v>#VALUE!</v>
      </c>
    </row>
    <row r="1279" spans="1:41">
      <c r="A1279" s="261" t="e">
        <f t="shared" si="166"/>
        <v>#VALUE!</v>
      </c>
      <c r="B1279" s="241">
        <v>1276</v>
      </c>
      <c r="C1279" s="242"/>
      <c r="D1279" s="257" t="str">
        <f t="shared" ref="D1279:D1342" si="167">IFERROR(VLOOKUP(C1279,msu,2,0),"")</f>
        <v/>
      </c>
      <c r="E1279" s="234"/>
      <c r="F1279" s="234"/>
      <c r="G1279" s="242"/>
      <c r="H1279" s="257" t="str">
        <f t="shared" ref="H1279:H1342" si="168">IFERROR(VLOOKUP(G1279,oo,2,0),"")</f>
        <v/>
      </c>
      <c r="I1279" s="234"/>
      <c r="J1279" s="234"/>
      <c r="K1279" s="234"/>
      <c r="L1279" s="234"/>
      <c r="M1279" s="308">
        <f t="shared" ref="M1279:M1342" si="169">COUNTA(N1279:AK1279)</f>
        <v>0</v>
      </c>
      <c r="N1279" s="234"/>
      <c r="O1279" s="234"/>
      <c r="P1279" s="234"/>
      <c r="Q1279" s="234"/>
      <c r="R1279" s="234"/>
      <c r="S1279" s="234"/>
      <c r="T1279" s="234"/>
      <c r="U1279" s="234"/>
      <c r="V1279" s="234"/>
      <c r="W1279" s="234"/>
      <c r="X1279" s="234"/>
      <c r="Y1279" s="234"/>
      <c r="Z1279" s="234"/>
      <c r="AA1279" s="234"/>
      <c r="AB1279" s="234"/>
      <c r="AC1279" s="234"/>
      <c r="AD1279" s="234"/>
      <c r="AE1279" s="234"/>
      <c r="AF1279" s="234"/>
      <c r="AG1279" s="234"/>
      <c r="AH1279" s="234"/>
      <c r="AI1279" s="234"/>
      <c r="AJ1279" s="234"/>
      <c r="AK1279" s="234"/>
      <c r="AL1279" s="258" t="str">
        <f t="shared" si="163"/>
        <v>нет</v>
      </c>
      <c r="AM1279" s="258" t="str">
        <f t="shared" si="165"/>
        <v>нет</v>
      </c>
      <c r="AN1279" s="258">
        <f t="shared" ref="AN1279:AN1342" si="170">COUNTIF(N1279:AK1279,"призер")+COUNTIF(N1279:AK1279,"победитель")</f>
        <v>0</v>
      </c>
      <c r="AO1279" s="258" t="e">
        <f t="shared" si="164"/>
        <v>#VALUE!</v>
      </c>
    </row>
    <row r="1280" spans="1:41">
      <c r="A1280" s="261" t="e">
        <f t="shared" si="166"/>
        <v>#VALUE!</v>
      </c>
      <c r="B1280" s="241">
        <v>1277</v>
      </c>
      <c r="C1280" s="242"/>
      <c r="D1280" s="257" t="str">
        <f t="shared" si="167"/>
        <v/>
      </c>
      <c r="E1280" s="234"/>
      <c r="F1280" s="234"/>
      <c r="G1280" s="242"/>
      <c r="H1280" s="257" t="str">
        <f t="shared" si="168"/>
        <v/>
      </c>
      <c r="I1280" s="234"/>
      <c r="J1280" s="234"/>
      <c r="K1280" s="234"/>
      <c r="L1280" s="234"/>
      <c r="M1280" s="308">
        <f t="shared" si="169"/>
        <v>0</v>
      </c>
      <c r="N1280" s="234"/>
      <c r="O1280" s="234"/>
      <c r="P1280" s="234"/>
      <c r="Q1280" s="234"/>
      <c r="R1280" s="234"/>
      <c r="S1280" s="234"/>
      <c r="T1280" s="234"/>
      <c r="U1280" s="234"/>
      <c r="V1280" s="234"/>
      <c r="W1280" s="234"/>
      <c r="X1280" s="234"/>
      <c r="Y1280" s="234"/>
      <c r="Z1280" s="234"/>
      <c r="AA1280" s="234"/>
      <c r="AB1280" s="234"/>
      <c r="AC1280" s="234"/>
      <c r="AD1280" s="234"/>
      <c r="AE1280" s="234"/>
      <c r="AF1280" s="234"/>
      <c r="AG1280" s="234"/>
      <c r="AH1280" s="234"/>
      <c r="AI1280" s="234"/>
      <c r="AJ1280" s="234"/>
      <c r="AK1280" s="234"/>
      <c r="AL1280" s="258" t="str">
        <f t="shared" si="163"/>
        <v>нет</v>
      </c>
      <c r="AM1280" s="258" t="str">
        <f t="shared" si="165"/>
        <v>нет</v>
      </c>
      <c r="AN1280" s="258">
        <f t="shared" si="170"/>
        <v>0</v>
      </c>
      <c r="AO1280" s="258" t="e">
        <f t="shared" si="164"/>
        <v>#VALUE!</v>
      </c>
    </row>
    <row r="1281" spans="1:41">
      <c r="A1281" s="261" t="e">
        <f t="shared" si="166"/>
        <v>#VALUE!</v>
      </c>
      <c r="B1281" s="241">
        <v>1278</v>
      </c>
      <c r="C1281" s="242"/>
      <c r="D1281" s="257" t="str">
        <f t="shared" si="167"/>
        <v/>
      </c>
      <c r="E1281" s="234"/>
      <c r="F1281" s="234"/>
      <c r="G1281" s="242"/>
      <c r="H1281" s="257" t="str">
        <f t="shared" si="168"/>
        <v/>
      </c>
      <c r="I1281" s="234"/>
      <c r="J1281" s="234"/>
      <c r="K1281" s="234"/>
      <c r="L1281" s="234"/>
      <c r="M1281" s="308">
        <f t="shared" si="169"/>
        <v>0</v>
      </c>
      <c r="N1281" s="234"/>
      <c r="O1281" s="234"/>
      <c r="P1281" s="234"/>
      <c r="Q1281" s="234"/>
      <c r="R1281" s="234"/>
      <c r="S1281" s="234"/>
      <c r="T1281" s="234"/>
      <c r="U1281" s="234"/>
      <c r="V1281" s="234"/>
      <c r="W1281" s="234"/>
      <c r="X1281" s="234"/>
      <c r="Y1281" s="234"/>
      <c r="Z1281" s="234"/>
      <c r="AA1281" s="234"/>
      <c r="AB1281" s="234"/>
      <c r="AC1281" s="234"/>
      <c r="AD1281" s="234"/>
      <c r="AE1281" s="234"/>
      <c r="AF1281" s="234"/>
      <c r="AG1281" s="234"/>
      <c r="AH1281" s="234"/>
      <c r="AI1281" s="234"/>
      <c r="AJ1281" s="234"/>
      <c r="AK1281" s="234"/>
      <c r="AL1281" s="258" t="str">
        <f t="shared" si="163"/>
        <v>нет</v>
      </c>
      <c r="AM1281" s="258" t="str">
        <f t="shared" si="165"/>
        <v>нет</v>
      </c>
      <c r="AN1281" s="258">
        <f t="shared" si="170"/>
        <v>0</v>
      </c>
      <c r="AO1281" s="258" t="e">
        <f t="shared" si="164"/>
        <v>#VALUE!</v>
      </c>
    </row>
    <row r="1282" spans="1:41">
      <c r="A1282" s="261" t="e">
        <f t="shared" si="166"/>
        <v>#VALUE!</v>
      </c>
      <c r="B1282" s="241">
        <v>1279</v>
      </c>
      <c r="C1282" s="242"/>
      <c r="D1282" s="257" t="str">
        <f t="shared" si="167"/>
        <v/>
      </c>
      <c r="E1282" s="234"/>
      <c r="F1282" s="234"/>
      <c r="G1282" s="242"/>
      <c r="H1282" s="257" t="str">
        <f t="shared" si="168"/>
        <v/>
      </c>
      <c r="I1282" s="234"/>
      <c r="J1282" s="234"/>
      <c r="K1282" s="234"/>
      <c r="L1282" s="234"/>
      <c r="M1282" s="308">
        <f t="shared" si="169"/>
        <v>0</v>
      </c>
      <c r="N1282" s="234"/>
      <c r="O1282" s="234"/>
      <c r="P1282" s="234"/>
      <c r="Q1282" s="234"/>
      <c r="R1282" s="234"/>
      <c r="S1282" s="234"/>
      <c r="T1282" s="234"/>
      <c r="U1282" s="234"/>
      <c r="V1282" s="234"/>
      <c r="W1282" s="234"/>
      <c r="X1282" s="234"/>
      <c r="Y1282" s="234"/>
      <c r="Z1282" s="234"/>
      <c r="AA1282" s="234"/>
      <c r="AB1282" s="234"/>
      <c r="AC1282" s="234"/>
      <c r="AD1282" s="234"/>
      <c r="AE1282" s="234"/>
      <c r="AF1282" s="234"/>
      <c r="AG1282" s="234"/>
      <c r="AH1282" s="234"/>
      <c r="AI1282" s="234"/>
      <c r="AJ1282" s="234"/>
      <c r="AK1282" s="234"/>
      <c r="AL1282" s="258" t="str">
        <f t="shared" si="163"/>
        <v>нет</v>
      </c>
      <c r="AM1282" s="258" t="str">
        <f t="shared" si="165"/>
        <v>нет</v>
      </c>
      <c r="AN1282" s="258">
        <f t="shared" si="170"/>
        <v>0</v>
      </c>
      <c r="AO1282" s="258" t="e">
        <f t="shared" si="164"/>
        <v>#VALUE!</v>
      </c>
    </row>
    <row r="1283" spans="1:41">
      <c r="A1283" s="261" t="e">
        <f t="shared" si="166"/>
        <v>#VALUE!</v>
      </c>
      <c r="B1283" s="241">
        <v>1280</v>
      </c>
      <c r="C1283" s="242"/>
      <c r="D1283" s="257" t="str">
        <f t="shared" si="167"/>
        <v/>
      </c>
      <c r="E1283" s="234"/>
      <c r="F1283" s="234"/>
      <c r="G1283" s="242"/>
      <c r="H1283" s="257" t="str">
        <f t="shared" si="168"/>
        <v/>
      </c>
      <c r="I1283" s="234"/>
      <c r="J1283" s="234"/>
      <c r="K1283" s="234"/>
      <c r="L1283" s="234"/>
      <c r="M1283" s="308">
        <f t="shared" si="169"/>
        <v>0</v>
      </c>
      <c r="N1283" s="234"/>
      <c r="O1283" s="234"/>
      <c r="P1283" s="234"/>
      <c r="Q1283" s="234"/>
      <c r="R1283" s="234"/>
      <c r="S1283" s="234"/>
      <c r="T1283" s="234"/>
      <c r="U1283" s="234"/>
      <c r="V1283" s="234"/>
      <c r="W1283" s="234"/>
      <c r="X1283" s="234"/>
      <c r="Y1283" s="234"/>
      <c r="Z1283" s="234"/>
      <c r="AA1283" s="234"/>
      <c r="AB1283" s="234"/>
      <c r="AC1283" s="234"/>
      <c r="AD1283" s="234"/>
      <c r="AE1283" s="234"/>
      <c r="AF1283" s="234"/>
      <c r="AG1283" s="234"/>
      <c r="AH1283" s="234"/>
      <c r="AI1283" s="234"/>
      <c r="AJ1283" s="234"/>
      <c r="AK1283" s="234"/>
      <c r="AL1283" s="258" t="str">
        <f t="shared" si="163"/>
        <v>нет</v>
      </c>
      <c r="AM1283" s="258" t="str">
        <f t="shared" si="165"/>
        <v>нет</v>
      </c>
      <c r="AN1283" s="258">
        <f t="shared" si="170"/>
        <v>0</v>
      </c>
      <c r="AO1283" s="258" t="e">
        <f t="shared" si="164"/>
        <v>#VALUE!</v>
      </c>
    </row>
    <row r="1284" spans="1:41">
      <c r="A1284" s="261" t="e">
        <f t="shared" si="166"/>
        <v>#VALUE!</v>
      </c>
      <c r="B1284" s="241">
        <v>1281</v>
      </c>
      <c r="C1284" s="242"/>
      <c r="D1284" s="257" t="str">
        <f t="shared" si="167"/>
        <v/>
      </c>
      <c r="E1284" s="234"/>
      <c r="F1284" s="234"/>
      <c r="G1284" s="242"/>
      <c r="H1284" s="257" t="str">
        <f t="shared" si="168"/>
        <v/>
      </c>
      <c r="I1284" s="234"/>
      <c r="J1284" s="234"/>
      <c r="K1284" s="234"/>
      <c r="L1284" s="234"/>
      <c r="M1284" s="308">
        <f t="shared" si="169"/>
        <v>0</v>
      </c>
      <c r="N1284" s="234"/>
      <c r="O1284" s="234"/>
      <c r="P1284" s="234"/>
      <c r="Q1284" s="234"/>
      <c r="R1284" s="234"/>
      <c r="S1284" s="234"/>
      <c r="T1284" s="234"/>
      <c r="U1284" s="234"/>
      <c r="V1284" s="234"/>
      <c r="W1284" s="234"/>
      <c r="X1284" s="234"/>
      <c r="Y1284" s="234"/>
      <c r="Z1284" s="234"/>
      <c r="AA1284" s="234"/>
      <c r="AB1284" s="234"/>
      <c r="AC1284" s="234"/>
      <c r="AD1284" s="234"/>
      <c r="AE1284" s="234"/>
      <c r="AF1284" s="234"/>
      <c r="AG1284" s="234"/>
      <c r="AH1284" s="234"/>
      <c r="AI1284" s="234"/>
      <c r="AJ1284" s="234"/>
      <c r="AK1284" s="234"/>
      <c r="AL1284" s="258" t="str">
        <f t="shared" si="163"/>
        <v>нет</v>
      </c>
      <c r="AM1284" s="258" t="str">
        <f t="shared" si="165"/>
        <v>нет</v>
      </c>
      <c r="AN1284" s="258">
        <f t="shared" si="170"/>
        <v>0</v>
      </c>
      <c r="AO1284" s="258" t="e">
        <f t="shared" si="164"/>
        <v>#VALUE!</v>
      </c>
    </row>
    <row r="1285" spans="1:41">
      <c r="A1285" s="261" t="e">
        <f t="shared" si="166"/>
        <v>#VALUE!</v>
      </c>
      <c r="B1285" s="241">
        <v>1282</v>
      </c>
      <c r="C1285" s="242"/>
      <c r="D1285" s="257" t="str">
        <f t="shared" si="167"/>
        <v/>
      </c>
      <c r="E1285" s="234"/>
      <c r="F1285" s="234"/>
      <c r="G1285" s="242"/>
      <c r="H1285" s="257" t="str">
        <f t="shared" si="168"/>
        <v/>
      </c>
      <c r="I1285" s="234"/>
      <c r="J1285" s="234"/>
      <c r="K1285" s="234"/>
      <c r="L1285" s="234"/>
      <c r="M1285" s="308">
        <f t="shared" si="169"/>
        <v>0</v>
      </c>
      <c r="N1285" s="234"/>
      <c r="O1285" s="234"/>
      <c r="P1285" s="234"/>
      <c r="Q1285" s="234"/>
      <c r="R1285" s="234"/>
      <c r="S1285" s="234"/>
      <c r="T1285" s="234"/>
      <c r="U1285" s="234"/>
      <c r="V1285" s="234"/>
      <c r="W1285" s="234"/>
      <c r="X1285" s="234"/>
      <c r="Y1285" s="234"/>
      <c r="Z1285" s="234"/>
      <c r="AA1285" s="234"/>
      <c r="AB1285" s="234"/>
      <c r="AC1285" s="234"/>
      <c r="AD1285" s="234"/>
      <c r="AE1285" s="234"/>
      <c r="AF1285" s="234"/>
      <c r="AG1285" s="234"/>
      <c r="AH1285" s="234"/>
      <c r="AI1285" s="234"/>
      <c r="AJ1285" s="234"/>
      <c r="AK1285" s="234"/>
      <c r="AL1285" s="258" t="str">
        <f t="shared" ref="AL1285:AL1348" si="171">IF($I1285&lt;5,"нет",IF($I1285&gt;9,"нет","да"))</f>
        <v>нет</v>
      </c>
      <c r="AM1285" s="258" t="str">
        <f t="shared" si="165"/>
        <v>нет</v>
      </c>
      <c r="AN1285" s="258">
        <f t="shared" si="170"/>
        <v>0</v>
      </c>
      <c r="AO1285" s="258" t="e">
        <f t="shared" ref="AO1285:AO1348" si="172">IF(LEN(G1285)=5,LEFT(G1285,1)+100,LEFT(G1285,2)+100)</f>
        <v>#VALUE!</v>
      </c>
    </row>
    <row r="1286" spans="1:41">
      <c r="A1286" s="261" t="e">
        <f t="shared" si="166"/>
        <v>#VALUE!</v>
      </c>
      <c r="B1286" s="241">
        <v>1283</v>
      </c>
      <c r="C1286" s="242"/>
      <c r="D1286" s="257" t="str">
        <f t="shared" si="167"/>
        <v/>
      </c>
      <c r="E1286" s="234"/>
      <c r="F1286" s="234"/>
      <c r="G1286" s="242"/>
      <c r="H1286" s="257" t="str">
        <f t="shared" si="168"/>
        <v/>
      </c>
      <c r="I1286" s="234"/>
      <c r="J1286" s="234"/>
      <c r="K1286" s="234"/>
      <c r="L1286" s="234"/>
      <c r="M1286" s="308">
        <f t="shared" si="169"/>
        <v>0</v>
      </c>
      <c r="N1286" s="234"/>
      <c r="O1286" s="234"/>
      <c r="P1286" s="234"/>
      <c r="Q1286" s="234"/>
      <c r="R1286" s="234"/>
      <c r="S1286" s="234"/>
      <c r="T1286" s="234"/>
      <c r="U1286" s="234"/>
      <c r="V1286" s="234"/>
      <c r="W1286" s="234"/>
      <c r="X1286" s="234"/>
      <c r="Y1286" s="234"/>
      <c r="Z1286" s="234"/>
      <c r="AA1286" s="234"/>
      <c r="AB1286" s="234"/>
      <c r="AC1286" s="234"/>
      <c r="AD1286" s="234"/>
      <c r="AE1286" s="234"/>
      <c r="AF1286" s="234"/>
      <c r="AG1286" s="234"/>
      <c r="AH1286" s="234"/>
      <c r="AI1286" s="234"/>
      <c r="AJ1286" s="234"/>
      <c r="AK1286" s="234"/>
      <c r="AL1286" s="258" t="str">
        <f t="shared" si="171"/>
        <v>нет</v>
      </c>
      <c r="AM1286" s="258" t="str">
        <f t="shared" ref="AM1286:AM1349" si="173">IF($I1286&lt;=9,"нет","да")</f>
        <v>нет</v>
      </c>
      <c r="AN1286" s="258">
        <f t="shared" si="170"/>
        <v>0</v>
      </c>
      <c r="AO1286" s="258" t="e">
        <f t="shared" si="172"/>
        <v>#VALUE!</v>
      </c>
    </row>
    <row r="1287" spans="1:41">
      <c r="A1287" s="261" t="e">
        <f t="shared" si="166"/>
        <v>#VALUE!</v>
      </c>
      <c r="B1287" s="241">
        <v>1284</v>
      </c>
      <c r="C1287" s="242"/>
      <c r="D1287" s="257" t="str">
        <f t="shared" si="167"/>
        <v/>
      </c>
      <c r="E1287" s="234"/>
      <c r="F1287" s="234"/>
      <c r="G1287" s="242"/>
      <c r="H1287" s="257" t="str">
        <f t="shared" si="168"/>
        <v/>
      </c>
      <c r="I1287" s="234"/>
      <c r="J1287" s="234"/>
      <c r="K1287" s="234"/>
      <c r="L1287" s="234"/>
      <c r="M1287" s="308">
        <f t="shared" si="169"/>
        <v>0</v>
      </c>
      <c r="N1287" s="234"/>
      <c r="O1287" s="234"/>
      <c r="P1287" s="234"/>
      <c r="Q1287" s="234"/>
      <c r="R1287" s="234"/>
      <c r="S1287" s="234"/>
      <c r="T1287" s="234"/>
      <c r="U1287" s="234"/>
      <c r="V1287" s="234"/>
      <c r="W1287" s="234"/>
      <c r="X1287" s="234"/>
      <c r="Y1287" s="234"/>
      <c r="Z1287" s="234"/>
      <c r="AA1287" s="234"/>
      <c r="AB1287" s="234"/>
      <c r="AC1287" s="234"/>
      <c r="AD1287" s="234"/>
      <c r="AE1287" s="234"/>
      <c r="AF1287" s="234"/>
      <c r="AG1287" s="234"/>
      <c r="AH1287" s="234"/>
      <c r="AI1287" s="234"/>
      <c r="AJ1287" s="234"/>
      <c r="AK1287" s="234"/>
      <c r="AL1287" s="258" t="str">
        <f t="shared" si="171"/>
        <v>нет</v>
      </c>
      <c r="AM1287" s="258" t="str">
        <f t="shared" si="173"/>
        <v>нет</v>
      </c>
      <c r="AN1287" s="258">
        <f t="shared" si="170"/>
        <v>0</v>
      </c>
      <c r="AO1287" s="258" t="e">
        <f t="shared" si="172"/>
        <v>#VALUE!</v>
      </c>
    </row>
    <row r="1288" spans="1:41">
      <c r="A1288" s="261" t="e">
        <f t="shared" ref="A1288:A1351" si="174">IF($AO1288=$C1288, "Код_ОО+МСУ_верно", "Требуется проверка кода ОО или МСУ, кроме 101, 102,103")</f>
        <v>#VALUE!</v>
      </c>
      <c r="B1288" s="241">
        <v>1285</v>
      </c>
      <c r="C1288" s="242"/>
      <c r="D1288" s="257" t="str">
        <f t="shared" si="167"/>
        <v/>
      </c>
      <c r="E1288" s="234"/>
      <c r="F1288" s="234"/>
      <c r="G1288" s="242"/>
      <c r="H1288" s="257" t="str">
        <f t="shared" si="168"/>
        <v/>
      </c>
      <c r="I1288" s="234"/>
      <c r="J1288" s="234"/>
      <c r="K1288" s="234"/>
      <c r="L1288" s="234"/>
      <c r="M1288" s="308">
        <f t="shared" si="169"/>
        <v>0</v>
      </c>
      <c r="N1288" s="234"/>
      <c r="O1288" s="234"/>
      <c r="P1288" s="234"/>
      <c r="Q1288" s="234"/>
      <c r="R1288" s="234"/>
      <c r="S1288" s="234"/>
      <c r="T1288" s="234"/>
      <c r="U1288" s="234"/>
      <c r="V1288" s="234"/>
      <c r="W1288" s="234"/>
      <c r="X1288" s="234"/>
      <c r="Y1288" s="234"/>
      <c r="Z1288" s="234"/>
      <c r="AA1288" s="234"/>
      <c r="AB1288" s="234"/>
      <c r="AC1288" s="234"/>
      <c r="AD1288" s="234"/>
      <c r="AE1288" s="234"/>
      <c r="AF1288" s="234"/>
      <c r="AG1288" s="234"/>
      <c r="AH1288" s="234"/>
      <c r="AI1288" s="234"/>
      <c r="AJ1288" s="234"/>
      <c r="AK1288" s="234"/>
      <c r="AL1288" s="258" t="str">
        <f t="shared" si="171"/>
        <v>нет</v>
      </c>
      <c r="AM1288" s="258" t="str">
        <f t="shared" si="173"/>
        <v>нет</v>
      </c>
      <c r="AN1288" s="258">
        <f t="shared" si="170"/>
        <v>0</v>
      </c>
      <c r="AO1288" s="258" t="e">
        <f t="shared" si="172"/>
        <v>#VALUE!</v>
      </c>
    </row>
    <row r="1289" spans="1:41">
      <c r="A1289" s="261" t="e">
        <f t="shared" si="174"/>
        <v>#VALUE!</v>
      </c>
      <c r="B1289" s="241">
        <v>1286</v>
      </c>
      <c r="C1289" s="242"/>
      <c r="D1289" s="257" t="str">
        <f t="shared" si="167"/>
        <v/>
      </c>
      <c r="E1289" s="234"/>
      <c r="F1289" s="234"/>
      <c r="G1289" s="242"/>
      <c r="H1289" s="257" t="str">
        <f t="shared" si="168"/>
        <v/>
      </c>
      <c r="I1289" s="234"/>
      <c r="J1289" s="234"/>
      <c r="K1289" s="234"/>
      <c r="L1289" s="234"/>
      <c r="M1289" s="308">
        <f t="shared" si="169"/>
        <v>0</v>
      </c>
      <c r="N1289" s="234"/>
      <c r="O1289" s="234"/>
      <c r="P1289" s="234"/>
      <c r="Q1289" s="234"/>
      <c r="R1289" s="234"/>
      <c r="S1289" s="234"/>
      <c r="T1289" s="234"/>
      <c r="U1289" s="234"/>
      <c r="V1289" s="234"/>
      <c r="W1289" s="234"/>
      <c r="X1289" s="234"/>
      <c r="Y1289" s="234"/>
      <c r="Z1289" s="234"/>
      <c r="AA1289" s="234"/>
      <c r="AB1289" s="234"/>
      <c r="AC1289" s="234"/>
      <c r="AD1289" s="234"/>
      <c r="AE1289" s="234"/>
      <c r="AF1289" s="234"/>
      <c r="AG1289" s="234"/>
      <c r="AH1289" s="234"/>
      <c r="AI1289" s="234"/>
      <c r="AJ1289" s="234"/>
      <c r="AK1289" s="234"/>
      <c r="AL1289" s="258" t="str">
        <f t="shared" si="171"/>
        <v>нет</v>
      </c>
      <c r="AM1289" s="258" t="str">
        <f t="shared" si="173"/>
        <v>нет</v>
      </c>
      <c r="AN1289" s="258">
        <f t="shared" si="170"/>
        <v>0</v>
      </c>
      <c r="AO1289" s="258" t="e">
        <f t="shared" si="172"/>
        <v>#VALUE!</v>
      </c>
    </row>
    <row r="1290" spans="1:41">
      <c r="A1290" s="261" t="e">
        <f t="shared" si="174"/>
        <v>#VALUE!</v>
      </c>
      <c r="B1290" s="241">
        <v>1287</v>
      </c>
      <c r="C1290" s="242"/>
      <c r="D1290" s="257" t="str">
        <f t="shared" si="167"/>
        <v/>
      </c>
      <c r="E1290" s="234"/>
      <c r="F1290" s="234"/>
      <c r="G1290" s="242"/>
      <c r="H1290" s="257" t="str">
        <f t="shared" si="168"/>
        <v/>
      </c>
      <c r="I1290" s="234"/>
      <c r="J1290" s="234"/>
      <c r="K1290" s="234"/>
      <c r="L1290" s="234"/>
      <c r="M1290" s="308">
        <f t="shared" si="169"/>
        <v>0</v>
      </c>
      <c r="N1290" s="234"/>
      <c r="O1290" s="234"/>
      <c r="P1290" s="234"/>
      <c r="Q1290" s="234"/>
      <c r="R1290" s="234"/>
      <c r="S1290" s="234"/>
      <c r="T1290" s="234"/>
      <c r="U1290" s="234"/>
      <c r="V1290" s="234"/>
      <c r="W1290" s="234"/>
      <c r="X1290" s="234"/>
      <c r="Y1290" s="234"/>
      <c r="Z1290" s="234"/>
      <c r="AA1290" s="234"/>
      <c r="AB1290" s="234"/>
      <c r="AC1290" s="234"/>
      <c r="AD1290" s="234"/>
      <c r="AE1290" s="234"/>
      <c r="AF1290" s="234"/>
      <c r="AG1290" s="234"/>
      <c r="AH1290" s="234"/>
      <c r="AI1290" s="234"/>
      <c r="AJ1290" s="234"/>
      <c r="AK1290" s="234"/>
      <c r="AL1290" s="258" t="str">
        <f t="shared" si="171"/>
        <v>нет</v>
      </c>
      <c r="AM1290" s="258" t="str">
        <f t="shared" si="173"/>
        <v>нет</v>
      </c>
      <c r="AN1290" s="258">
        <f t="shared" si="170"/>
        <v>0</v>
      </c>
      <c r="AO1290" s="258" t="e">
        <f t="shared" si="172"/>
        <v>#VALUE!</v>
      </c>
    </row>
    <row r="1291" spans="1:41">
      <c r="A1291" s="261" t="e">
        <f t="shared" si="174"/>
        <v>#VALUE!</v>
      </c>
      <c r="B1291" s="241">
        <v>1288</v>
      </c>
      <c r="C1291" s="242"/>
      <c r="D1291" s="257" t="str">
        <f t="shared" si="167"/>
        <v/>
      </c>
      <c r="E1291" s="234"/>
      <c r="F1291" s="234"/>
      <c r="G1291" s="242"/>
      <c r="H1291" s="257" t="str">
        <f t="shared" si="168"/>
        <v/>
      </c>
      <c r="I1291" s="234"/>
      <c r="J1291" s="234"/>
      <c r="K1291" s="234"/>
      <c r="L1291" s="234"/>
      <c r="M1291" s="308">
        <f t="shared" si="169"/>
        <v>0</v>
      </c>
      <c r="N1291" s="234"/>
      <c r="O1291" s="234"/>
      <c r="P1291" s="234"/>
      <c r="Q1291" s="234"/>
      <c r="R1291" s="234"/>
      <c r="S1291" s="234"/>
      <c r="T1291" s="234"/>
      <c r="U1291" s="234"/>
      <c r="V1291" s="234"/>
      <c r="W1291" s="234"/>
      <c r="X1291" s="234"/>
      <c r="Y1291" s="234"/>
      <c r="Z1291" s="234"/>
      <c r="AA1291" s="234"/>
      <c r="AB1291" s="234"/>
      <c r="AC1291" s="234"/>
      <c r="AD1291" s="234"/>
      <c r="AE1291" s="234"/>
      <c r="AF1291" s="234"/>
      <c r="AG1291" s="234"/>
      <c r="AH1291" s="234"/>
      <c r="AI1291" s="234"/>
      <c r="AJ1291" s="234"/>
      <c r="AK1291" s="234"/>
      <c r="AL1291" s="258" t="str">
        <f t="shared" si="171"/>
        <v>нет</v>
      </c>
      <c r="AM1291" s="258" t="str">
        <f t="shared" si="173"/>
        <v>нет</v>
      </c>
      <c r="AN1291" s="258">
        <f t="shared" si="170"/>
        <v>0</v>
      </c>
      <c r="AO1291" s="258" t="e">
        <f t="shared" si="172"/>
        <v>#VALUE!</v>
      </c>
    </row>
    <row r="1292" spans="1:41">
      <c r="A1292" s="261" t="e">
        <f t="shared" si="174"/>
        <v>#VALUE!</v>
      </c>
      <c r="B1292" s="241">
        <v>1289</v>
      </c>
      <c r="C1292" s="242"/>
      <c r="D1292" s="257" t="str">
        <f t="shared" si="167"/>
        <v/>
      </c>
      <c r="E1292" s="234"/>
      <c r="F1292" s="234"/>
      <c r="G1292" s="242"/>
      <c r="H1292" s="257" t="str">
        <f t="shared" si="168"/>
        <v/>
      </c>
      <c r="I1292" s="234"/>
      <c r="J1292" s="234"/>
      <c r="K1292" s="234"/>
      <c r="L1292" s="234"/>
      <c r="M1292" s="308">
        <f t="shared" si="169"/>
        <v>0</v>
      </c>
      <c r="N1292" s="234"/>
      <c r="O1292" s="234"/>
      <c r="P1292" s="234"/>
      <c r="Q1292" s="234"/>
      <c r="R1292" s="234"/>
      <c r="S1292" s="234"/>
      <c r="T1292" s="234"/>
      <c r="U1292" s="234"/>
      <c r="V1292" s="234"/>
      <c r="W1292" s="234"/>
      <c r="X1292" s="234"/>
      <c r="Y1292" s="234"/>
      <c r="Z1292" s="234"/>
      <c r="AA1292" s="234"/>
      <c r="AB1292" s="234"/>
      <c r="AC1292" s="234"/>
      <c r="AD1292" s="234"/>
      <c r="AE1292" s="234"/>
      <c r="AF1292" s="234"/>
      <c r="AG1292" s="234"/>
      <c r="AH1292" s="234"/>
      <c r="AI1292" s="234"/>
      <c r="AJ1292" s="234"/>
      <c r="AK1292" s="234"/>
      <c r="AL1292" s="258" t="str">
        <f t="shared" si="171"/>
        <v>нет</v>
      </c>
      <c r="AM1292" s="258" t="str">
        <f t="shared" si="173"/>
        <v>нет</v>
      </c>
      <c r="AN1292" s="258">
        <f t="shared" si="170"/>
        <v>0</v>
      </c>
      <c r="AO1292" s="258" t="e">
        <f t="shared" si="172"/>
        <v>#VALUE!</v>
      </c>
    </row>
    <row r="1293" spans="1:41">
      <c r="A1293" s="261" t="e">
        <f t="shared" si="174"/>
        <v>#VALUE!</v>
      </c>
      <c r="B1293" s="241">
        <v>1290</v>
      </c>
      <c r="C1293" s="242"/>
      <c r="D1293" s="257" t="str">
        <f t="shared" si="167"/>
        <v/>
      </c>
      <c r="E1293" s="234"/>
      <c r="F1293" s="234"/>
      <c r="G1293" s="242"/>
      <c r="H1293" s="257" t="str">
        <f t="shared" si="168"/>
        <v/>
      </c>
      <c r="I1293" s="234"/>
      <c r="J1293" s="234"/>
      <c r="K1293" s="234"/>
      <c r="L1293" s="234"/>
      <c r="M1293" s="308">
        <f t="shared" si="169"/>
        <v>0</v>
      </c>
      <c r="N1293" s="234"/>
      <c r="O1293" s="234"/>
      <c r="P1293" s="234"/>
      <c r="Q1293" s="234"/>
      <c r="R1293" s="234"/>
      <c r="S1293" s="234"/>
      <c r="T1293" s="234"/>
      <c r="U1293" s="234"/>
      <c r="V1293" s="234"/>
      <c r="W1293" s="234"/>
      <c r="X1293" s="234"/>
      <c r="Y1293" s="234"/>
      <c r="Z1293" s="234"/>
      <c r="AA1293" s="234"/>
      <c r="AB1293" s="234"/>
      <c r="AC1293" s="234"/>
      <c r="AD1293" s="234"/>
      <c r="AE1293" s="234"/>
      <c r="AF1293" s="234"/>
      <c r="AG1293" s="234"/>
      <c r="AH1293" s="234"/>
      <c r="AI1293" s="234"/>
      <c r="AJ1293" s="234"/>
      <c r="AK1293" s="234"/>
      <c r="AL1293" s="258" t="str">
        <f t="shared" si="171"/>
        <v>нет</v>
      </c>
      <c r="AM1293" s="258" t="str">
        <f t="shared" si="173"/>
        <v>нет</v>
      </c>
      <c r="AN1293" s="258">
        <f t="shared" si="170"/>
        <v>0</v>
      </c>
      <c r="AO1293" s="258" t="e">
        <f t="shared" si="172"/>
        <v>#VALUE!</v>
      </c>
    </row>
    <row r="1294" spans="1:41">
      <c r="A1294" s="261" t="e">
        <f t="shared" si="174"/>
        <v>#VALUE!</v>
      </c>
      <c r="B1294" s="241">
        <v>1291</v>
      </c>
      <c r="C1294" s="242"/>
      <c r="D1294" s="257" t="str">
        <f t="shared" si="167"/>
        <v/>
      </c>
      <c r="E1294" s="234"/>
      <c r="F1294" s="234"/>
      <c r="G1294" s="242"/>
      <c r="H1294" s="257" t="str">
        <f t="shared" si="168"/>
        <v/>
      </c>
      <c r="I1294" s="234"/>
      <c r="J1294" s="234"/>
      <c r="K1294" s="234"/>
      <c r="L1294" s="234"/>
      <c r="M1294" s="308">
        <f t="shared" si="169"/>
        <v>0</v>
      </c>
      <c r="N1294" s="234"/>
      <c r="O1294" s="234"/>
      <c r="P1294" s="234"/>
      <c r="Q1294" s="234"/>
      <c r="R1294" s="234"/>
      <c r="S1294" s="234"/>
      <c r="T1294" s="234"/>
      <c r="U1294" s="234"/>
      <c r="V1294" s="234"/>
      <c r="W1294" s="234"/>
      <c r="X1294" s="234"/>
      <c r="Y1294" s="234"/>
      <c r="Z1294" s="234"/>
      <c r="AA1294" s="234"/>
      <c r="AB1294" s="234"/>
      <c r="AC1294" s="234"/>
      <c r="AD1294" s="234"/>
      <c r="AE1294" s="234"/>
      <c r="AF1294" s="234"/>
      <c r="AG1294" s="234"/>
      <c r="AH1294" s="234"/>
      <c r="AI1294" s="234"/>
      <c r="AJ1294" s="234"/>
      <c r="AK1294" s="234"/>
      <c r="AL1294" s="258" t="str">
        <f t="shared" si="171"/>
        <v>нет</v>
      </c>
      <c r="AM1294" s="258" t="str">
        <f t="shared" si="173"/>
        <v>нет</v>
      </c>
      <c r="AN1294" s="258">
        <f t="shared" si="170"/>
        <v>0</v>
      </c>
      <c r="AO1294" s="258" t="e">
        <f t="shared" si="172"/>
        <v>#VALUE!</v>
      </c>
    </row>
    <row r="1295" spans="1:41">
      <c r="A1295" s="261" t="e">
        <f t="shared" si="174"/>
        <v>#VALUE!</v>
      </c>
      <c r="B1295" s="241">
        <v>1292</v>
      </c>
      <c r="C1295" s="242"/>
      <c r="D1295" s="257" t="str">
        <f t="shared" si="167"/>
        <v/>
      </c>
      <c r="E1295" s="234"/>
      <c r="F1295" s="234"/>
      <c r="G1295" s="242"/>
      <c r="H1295" s="257" t="str">
        <f t="shared" si="168"/>
        <v/>
      </c>
      <c r="I1295" s="234"/>
      <c r="J1295" s="234"/>
      <c r="K1295" s="234"/>
      <c r="L1295" s="234"/>
      <c r="M1295" s="308">
        <f t="shared" si="169"/>
        <v>0</v>
      </c>
      <c r="N1295" s="234"/>
      <c r="O1295" s="234"/>
      <c r="P1295" s="234"/>
      <c r="Q1295" s="234"/>
      <c r="R1295" s="234"/>
      <c r="S1295" s="234"/>
      <c r="T1295" s="234"/>
      <c r="U1295" s="234"/>
      <c r="V1295" s="234"/>
      <c r="W1295" s="234"/>
      <c r="X1295" s="234"/>
      <c r="Y1295" s="234"/>
      <c r="Z1295" s="234"/>
      <c r="AA1295" s="234"/>
      <c r="AB1295" s="234"/>
      <c r="AC1295" s="234"/>
      <c r="AD1295" s="234"/>
      <c r="AE1295" s="234"/>
      <c r="AF1295" s="234"/>
      <c r="AG1295" s="234"/>
      <c r="AH1295" s="234"/>
      <c r="AI1295" s="234"/>
      <c r="AJ1295" s="234"/>
      <c r="AK1295" s="234"/>
      <c r="AL1295" s="258" t="str">
        <f t="shared" si="171"/>
        <v>нет</v>
      </c>
      <c r="AM1295" s="258" t="str">
        <f t="shared" si="173"/>
        <v>нет</v>
      </c>
      <c r="AN1295" s="258">
        <f t="shared" si="170"/>
        <v>0</v>
      </c>
      <c r="AO1295" s="258" t="e">
        <f t="shared" si="172"/>
        <v>#VALUE!</v>
      </c>
    </row>
    <row r="1296" spans="1:41">
      <c r="A1296" s="261" t="e">
        <f t="shared" si="174"/>
        <v>#VALUE!</v>
      </c>
      <c r="B1296" s="241">
        <v>1293</v>
      </c>
      <c r="C1296" s="242"/>
      <c r="D1296" s="257" t="str">
        <f t="shared" si="167"/>
        <v/>
      </c>
      <c r="E1296" s="234"/>
      <c r="F1296" s="234"/>
      <c r="G1296" s="242"/>
      <c r="H1296" s="257" t="str">
        <f t="shared" si="168"/>
        <v/>
      </c>
      <c r="I1296" s="234"/>
      <c r="J1296" s="234"/>
      <c r="K1296" s="234"/>
      <c r="L1296" s="234"/>
      <c r="M1296" s="308">
        <f t="shared" si="169"/>
        <v>0</v>
      </c>
      <c r="N1296" s="234"/>
      <c r="O1296" s="234"/>
      <c r="P1296" s="234"/>
      <c r="Q1296" s="234"/>
      <c r="R1296" s="234"/>
      <c r="S1296" s="234"/>
      <c r="T1296" s="234"/>
      <c r="U1296" s="234"/>
      <c r="V1296" s="234"/>
      <c r="W1296" s="234"/>
      <c r="X1296" s="234"/>
      <c r="Y1296" s="234"/>
      <c r="Z1296" s="234"/>
      <c r="AA1296" s="234"/>
      <c r="AB1296" s="234"/>
      <c r="AC1296" s="234"/>
      <c r="AD1296" s="234"/>
      <c r="AE1296" s="234"/>
      <c r="AF1296" s="234"/>
      <c r="AG1296" s="234"/>
      <c r="AH1296" s="234"/>
      <c r="AI1296" s="234"/>
      <c r="AJ1296" s="234"/>
      <c r="AK1296" s="234"/>
      <c r="AL1296" s="258" t="str">
        <f t="shared" si="171"/>
        <v>нет</v>
      </c>
      <c r="AM1296" s="258" t="str">
        <f t="shared" si="173"/>
        <v>нет</v>
      </c>
      <c r="AN1296" s="258">
        <f t="shared" si="170"/>
        <v>0</v>
      </c>
      <c r="AO1296" s="258" t="e">
        <f t="shared" si="172"/>
        <v>#VALUE!</v>
      </c>
    </row>
    <row r="1297" spans="1:41">
      <c r="A1297" s="261" t="e">
        <f t="shared" si="174"/>
        <v>#VALUE!</v>
      </c>
      <c r="B1297" s="241">
        <v>1294</v>
      </c>
      <c r="C1297" s="242"/>
      <c r="D1297" s="257" t="str">
        <f t="shared" si="167"/>
        <v/>
      </c>
      <c r="E1297" s="234"/>
      <c r="F1297" s="234"/>
      <c r="G1297" s="242"/>
      <c r="H1297" s="257" t="str">
        <f t="shared" si="168"/>
        <v/>
      </c>
      <c r="I1297" s="234"/>
      <c r="J1297" s="234"/>
      <c r="K1297" s="234"/>
      <c r="L1297" s="234"/>
      <c r="M1297" s="308">
        <f t="shared" si="169"/>
        <v>0</v>
      </c>
      <c r="N1297" s="234"/>
      <c r="O1297" s="234"/>
      <c r="P1297" s="234"/>
      <c r="Q1297" s="234"/>
      <c r="R1297" s="234"/>
      <c r="S1297" s="234"/>
      <c r="T1297" s="234"/>
      <c r="U1297" s="234"/>
      <c r="V1297" s="234"/>
      <c r="W1297" s="234"/>
      <c r="X1297" s="234"/>
      <c r="Y1297" s="234"/>
      <c r="Z1297" s="234"/>
      <c r="AA1297" s="234"/>
      <c r="AB1297" s="234"/>
      <c r="AC1297" s="234"/>
      <c r="AD1297" s="234"/>
      <c r="AE1297" s="234"/>
      <c r="AF1297" s="234"/>
      <c r="AG1297" s="234"/>
      <c r="AH1297" s="234"/>
      <c r="AI1297" s="234"/>
      <c r="AJ1297" s="234"/>
      <c r="AK1297" s="234"/>
      <c r="AL1297" s="258" t="str">
        <f t="shared" si="171"/>
        <v>нет</v>
      </c>
      <c r="AM1297" s="258" t="str">
        <f t="shared" si="173"/>
        <v>нет</v>
      </c>
      <c r="AN1297" s="258">
        <f t="shared" si="170"/>
        <v>0</v>
      </c>
      <c r="AO1297" s="258" t="e">
        <f t="shared" si="172"/>
        <v>#VALUE!</v>
      </c>
    </row>
    <row r="1298" spans="1:41">
      <c r="A1298" s="261" t="e">
        <f t="shared" si="174"/>
        <v>#VALUE!</v>
      </c>
      <c r="B1298" s="241">
        <v>1295</v>
      </c>
      <c r="C1298" s="242"/>
      <c r="D1298" s="257" t="str">
        <f t="shared" si="167"/>
        <v/>
      </c>
      <c r="E1298" s="234"/>
      <c r="F1298" s="234"/>
      <c r="G1298" s="242"/>
      <c r="H1298" s="257" t="str">
        <f t="shared" si="168"/>
        <v/>
      </c>
      <c r="I1298" s="234"/>
      <c r="J1298" s="234"/>
      <c r="K1298" s="234"/>
      <c r="L1298" s="234"/>
      <c r="M1298" s="308">
        <f t="shared" si="169"/>
        <v>0</v>
      </c>
      <c r="N1298" s="234"/>
      <c r="O1298" s="234"/>
      <c r="P1298" s="234"/>
      <c r="Q1298" s="234"/>
      <c r="R1298" s="234"/>
      <c r="S1298" s="234"/>
      <c r="T1298" s="234"/>
      <c r="U1298" s="234"/>
      <c r="V1298" s="234"/>
      <c r="W1298" s="234"/>
      <c r="X1298" s="234"/>
      <c r="Y1298" s="234"/>
      <c r="Z1298" s="234"/>
      <c r="AA1298" s="234"/>
      <c r="AB1298" s="234"/>
      <c r="AC1298" s="234"/>
      <c r="AD1298" s="234"/>
      <c r="AE1298" s="234"/>
      <c r="AF1298" s="234"/>
      <c r="AG1298" s="234"/>
      <c r="AH1298" s="234"/>
      <c r="AI1298" s="234"/>
      <c r="AJ1298" s="234"/>
      <c r="AK1298" s="234"/>
      <c r="AL1298" s="258" t="str">
        <f t="shared" si="171"/>
        <v>нет</v>
      </c>
      <c r="AM1298" s="258" t="str">
        <f t="shared" si="173"/>
        <v>нет</v>
      </c>
      <c r="AN1298" s="258">
        <f t="shared" si="170"/>
        <v>0</v>
      </c>
      <c r="AO1298" s="258" t="e">
        <f t="shared" si="172"/>
        <v>#VALUE!</v>
      </c>
    </row>
    <row r="1299" spans="1:41">
      <c r="A1299" s="261" t="e">
        <f t="shared" si="174"/>
        <v>#VALUE!</v>
      </c>
      <c r="B1299" s="241">
        <v>1296</v>
      </c>
      <c r="C1299" s="242"/>
      <c r="D1299" s="257" t="str">
        <f t="shared" si="167"/>
        <v/>
      </c>
      <c r="E1299" s="234"/>
      <c r="F1299" s="234"/>
      <c r="G1299" s="242"/>
      <c r="H1299" s="257" t="str">
        <f t="shared" si="168"/>
        <v/>
      </c>
      <c r="I1299" s="234"/>
      <c r="J1299" s="234"/>
      <c r="K1299" s="234"/>
      <c r="L1299" s="234"/>
      <c r="M1299" s="308">
        <f t="shared" si="169"/>
        <v>0</v>
      </c>
      <c r="N1299" s="234"/>
      <c r="O1299" s="234"/>
      <c r="P1299" s="234"/>
      <c r="Q1299" s="234"/>
      <c r="R1299" s="234"/>
      <c r="S1299" s="234"/>
      <c r="T1299" s="234"/>
      <c r="U1299" s="234"/>
      <c r="V1299" s="234"/>
      <c r="W1299" s="234"/>
      <c r="X1299" s="234"/>
      <c r="Y1299" s="234"/>
      <c r="Z1299" s="234"/>
      <c r="AA1299" s="234"/>
      <c r="AB1299" s="234"/>
      <c r="AC1299" s="234"/>
      <c r="AD1299" s="234"/>
      <c r="AE1299" s="234"/>
      <c r="AF1299" s="234"/>
      <c r="AG1299" s="234"/>
      <c r="AH1299" s="234"/>
      <c r="AI1299" s="234"/>
      <c r="AJ1299" s="234"/>
      <c r="AK1299" s="234"/>
      <c r="AL1299" s="258" t="str">
        <f t="shared" si="171"/>
        <v>нет</v>
      </c>
      <c r="AM1299" s="258" t="str">
        <f t="shared" si="173"/>
        <v>нет</v>
      </c>
      <c r="AN1299" s="258">
        <f t="shared" si="170"/>
        <v>0</v>
      </c>
      <c r="AO1299" s="258" t="e">
        <f t="shared" si="172"/>
        <v>#VALUE!</v>
      </c>
    </row>
    <row r="1300" spans="1:41">
      <c r="A1300" s="261" t="e">
        <f t="shared" si="174"/>
        <v>#VALUE!</v>
      </c>
      <c r="B1300" s="241">
        <v>1297</v>
      </c>
      <c r="C1300" s="242"/>
      <c r="D1300" s="257" t="str">
        <f t="shared" si="167"/>
        <v/>
      </c>
      <c r="E1300" s="234"/>
      <c r="F1300" s="234"/>
      <c r="G1300" s="242"/>
      <c r="H1300" s="257" t="str">
        <f t="shared" si="168"/>
        <v/>
      </c>
      <c r="I1300" s="234"/>
      <c r="J1300" s="234"/>
      <c r="K1300" s="234"/>
      <c r="L1300" s="234"/>
      <c r="M1300" s="308">
        <f t="shared" si="169"/>
        <v>0</v>
      </c>
      <c r="N1300" s="234"/>
      <c r="O1300" s="234"/>
      <c r="P1300" s="234"/>
      <c r="Q1300" s="234"/>
      <c r="R1300" s="234"/>
      <c r="S1300" s="234"/>
      <c r="T1300" s="234"/>
      <c r="U1300" s="234"/>
      <c r="V1300" s="234"/>
      <c r="W1300" s="234"/>
      <c r="X1300" s="234"/>
      <c r="Y1300" s="234"/>
      <c r="Z1300" s="234"/>
      <c r="AA1300" s="234"/>
      <c r="AB1300" s="234"/>
      <c r="AC1300" s="234"/>
      <c r="AD1300" s="234"/>
      <c r="AE1300" s="234"/>
      <c r="AF1300" s="234"/>
      <c r="AG1300" s="234"/>
      <c r="AH1300" s="234"/>
      <c r="AI1300" s="234"/>
      <c r="AJ1300" s="234"/>
      <c r="AK1300" s="234"/>
      <c r="AL1300" s="258" t="str">
        <f t="shared" si="171"/>
        <v>нет</v>
      </c>
      <c r="AM1300" s="258" t="str">
        <f t="shared" si="173"/>
        <v>нет</v>
      </c>
      <c r="AN1300" s="258">
        <f t="shared" si="170"/>
        <v>0</v>
      </c>
      <c r="AO1300" s="258" t="e">
        <f t="shared" si="172"/>
        <v>#VALUE!</v>
      </c>
    </row>
    <row r="1301" spans="1:41">
      <c r="A1301" s="261" t="e">
        <f t="shared" si="174"/>
        <v>#VALUE!</v>
      </c>
      <c r="B1301" s="241">
        <v>1298</v>
      </c>
      <c r="C1301" s="242"/>
      <c r="D1301" s="257" t="str">
        <f t="shared" si="167"/>
        <v/>
      </c>
      <c r="E1301" s="234"/>
      <c r="F1301" s="234"/>
      <c r="G1301" s="242"/>
      <c r="H1301" s="257" t="str">
        <f t="shared" si="168"/>
        <v/>
      </c>
      <c r="I1301" s="234"/>
      <c r="J1301" s="234"/>
      <c r="K1301" s="234"/>
      <c r="L1301" s="234"/>
      <c r="M1301" s="308">
        <f t="shared" si="169"/>
        <v>0</v>
      </c>
      <c r="N1301" s="234"/>
      <c r="O1301" s="234"/>
      <c r="P1301" s="234"/>
      <c r="Q1301" s="234"/>
      <c r="R1301" s="234"/>
      <c r="S1301" s="234"/>
      <c r="T1301" s="234"/>
      <c r="U1301" s="234"/>
      <c r="V1301" s="234"/>
      <c r="W1301" s="234"/>
      <c r="X1301" s="234"/>
      <c r="Y1301" s="234"/>
      <c r="Z1301" s="234"/>
      <c r="AA1301" s="234"/>
      <c r="AB1301" s="234"/>
      <c r="AC1301" s="234"/>
      <c r="AD1301" s="234"/>
      <c r="AE1301" s="234"/>
      <c r="AF1301" s="234"/>
      <c r="AG1301" s="234"/>
      <c r="AH1301" s="234"/>
      <c r="AI1301" s="234"/>
      <c r="AJ1301" s="234"/>
      <c r="AK1301" s="234"/>
      <c r="AL1301" s="258" t="str">
        <f t="shared" si="171"/>
        <v>нет</v>
      </c>
      <c r="AM1301" s="258" t="str">
        <f t="shared" si="173"/>
        <v>нет</v>
      </c>
      <c r="AN1301" s="258">
        <f t="shared" si="170"/>
        <v>0</v>
      </c>
      <c r="AO1301" s="258" t="e">
        <f t="shared" si="172"/>
        <v>#VALUE!</v>
      </c>
    </row>
    <row r="1302" spans="1:41">
      <c r="A1302" s="261" t="e">
        <f t="shared" si="174"/>
        <v>#VALUE!</v>
      </c>
      <c r="B1302" s="241">
        <v>1299</v>
      </c>
      <c r="C1302" s="242"/>
      <c r="D1302" s="257" t="str">
        <f t="shared" si="167"/>
        <v/>
      </c>
      <c r="E1302" s="234"/>
      <c r="F1302" s="234"/>
      <c r="G1302" s="242"/>
      <c r="H1302" s="257" t="str">
        <f t="shared" si="168"/>
        <v/>
      </c>
      <c r="I1302" s="234"/>
      <c r="J1302" s="234"/>
      <c r="K1302" s="234"/>
      <c r="L1302" s="234"/>
      <c r="M1302" s="308">
        <f t="shared" si="169"/>
        <v>0</v>
      </c>
      <c r="N1302" s="234"/>
      <c r="O1302" s="234"/>
      <c r="P1302" s="234"/>
      <c r="Q1302" s="234"/>
      <c r="R1302" s="234"/>
      <c r="S1302" s="234"/>
      <c r="T1302" s="234"/>
      <c r="U1302" s="234"/>
      <c r="V1302" s="234"/>
      <c r="W1302" s="234"/>
      <c r="X1302" s="234"/>
      <c r="Y1302" s="234"/>
      <c r="Z1302" s="234"/>
      <c r="AA1302" s="234"/>
      <c r="AB1302" s="234"/>
      <c r="AC1302" s="234"/>
      <c r="AD1302" s="234"/>
      <c r="AE1302" s="234"/>
      <c r="AF1302" s="234"/>
      <c r="AG1302" s="234"/>
      <c r="AH1302" s="234"/>
      <c r="AI1302" s="234"/>
      <c r="AJ1302" s="234"/>
      <c r="AK1302" s="234"/>
      <c r="AL1302" s="258" t="str">
        <f t="shared" si="171"/>
        <v>нет</v>
      </c>
      <c r="AM1302" s="258" t="str">
        <f t="shared" si="173"/>
        <v>нет</v>
      </c>
      <c r="AN1302" s="258">
        <f t="shared" si="170"/>
        <v>0</v>
      </c>
      <c r="AO1302" s="258" t="e">
        <f t="shared" si="172"/>
        <v>#VALUE!</v>
      </c>
    </row>
    <row r="1303" spans="1:41">
      <c r="A1303" s="261" t="e">
        <f t="shared" si="174"/>
        <v>#VALUE!</v>
      </c>
      <c r="B1303" s="241">
        <v>1300</v>
      </c>
      <c r="C1303" s="242"/>
      <c r="D1303" s="257" t="str">
        <f t="shared" si="167"/>
        <v/>
      </c>
      <c r="E1303" s="234"/>
      <c r="F1303" s="234"/>
      <c r="G1303" s="242"/>
      <c r="H1303" s="257" t="str">
        <f t="shared" si="168"/>
        <v/>
      </c>
      <c r="I1303" s="234"/>
      <c r="J1303" s="234"/>
      <c r="K1303" s="234"/>
      <c r="L1303" s="234"/>
      <c r="M1303" s="308">
        <f t="shared" si="169"/>
        <v>0</v>
      </c>
      <c r="N1303" s="234"/>
      <c r="O1303" s="234"/>
      <c r="P1303" s="234"/>
      <c r="Q1303" s="234"/>
      <c r="R1303" s="234"/>
      <c r="S1303" s="234"/>
      <c r="T1303" s="234"/>
      <c r="U1303" s="234"/>
      <c r="V1303" s="234"/>
      <c r="W1303" s="234"/>
      <c r="X1303" s="234"/>
      <c r="Y1303" s="234"/>
      <c r="Z1303" s="234"/>
      <c r="AA1303" s="234"/>
      <c r="AB1303" s="234"/>
      <c r="AC1303" s="234"/>
      <c r="AD1303" s="234"/>
      <c r="AE1303" s="234"/>
      <c r="AF1303" s="234"/>
      <c r="AG1303" s="234"/>
      <c r="AH1303" s="234"/>
      <c r="AI1303" s="234"/>
      <c r="AJ1303" s="234"/>
      <c r="AK1303" s="234"/>
      <c r="AL1303" s="258" t="str">
        <f t="shared" si="171"/>
        <v>нет</v>
      </c>
      <c r="AM1303" s="258" t="str">
        <f t="shared" si="173"/>
        <v>нет</v>
      </c>
      <c r="AN1303" s="258">
        <f t="shared" si="170"/>
        <v>0</v>
      </c>
      <c r="AO1303" s="258" t="e">
        <f t="shared" si="172"/>
        <v>#VALUE!</v>
      </c>
    </row>
    <row r="1304" spans="1:41">
      <c r="A1304" s="261" t="e">
        <f t="shared" si="174"/>
        <v>#VALUE!</v>
      </c>
      <c r="B1304" s="241">
        <v>1301</v>
      </c>
      <c r="C1304" s="242"/>
      <c r="D1304" s="257" t="str">
        <f t="shared" si="167"/>
        <v/>
      </c>
      <c r="E1304" s="234"/>
      <c r="F1304" s="234"/>
      <c r="G1304" s="242"/>
      <c r="H1304" s="257" t="str">
        <f t="shared" si="168"/>
        <v/>
      </c>
      <c r="I1304" s="234"/>
      <c r="J1304" s="234"/>
      <c r="K1304" s="234"/>
      <c r="L1304" s="234"/>
      <c r="M1304" s="308">
        <f t="shared" si="169"/>
        <v>0</v>
      </c>
      <c r="N1304" s="234"/>
      <c r="O1304" s="234"/>
      <c r="P1304" s="234"/>
      <c r="Q1304" s="234"/>
      <c r="R1304" s="234"/>
      <c r="S1304" s="234"/>
      <c r="T1304" s="234"/>
      <c r="U1304" s="234"/>
      <c r="V1304" s="234"/>
      <c r="W1304" s="234"/>
      <c r="X1304" s="234"/>
      <c r="Y1304" s="234"/>
      <c r="Z1304" s="234"/>
      <c r="AA1304" s="234"/>
      <c r="AB1304" s="234"/>
      <c r="AC1304" s="234"/>
      <c r="AD1304" s="234"/>
      <c r="AE1304" s="234"/>
      <c r="AF1304" s="234"/>
      <c r="AG1304" s="234"/>
      <c r="AH1304" s="234"/>
      <c r="AI1304" s="234"/>
      <c r="AJ1304" s="234"/>
      <c r="AK1304" s="234"/>
      <c r="AL1304" s="258" t="str">
        <f t="shared" si="171"/>
        <v>нет</v>
      </c>
      <c r="AM1304" s="258" t="str">
        <f t="shared" si="173"/>
        <v>нет</v>
      </c>
      <c r="AN1304" s="258">
        <f t="shared" si="170"/>
        <v>0</v>
      </c>
      <c r="AO1304" s="258" t="e">
        <f t="shared" si="172"/>
        <v>#VALUE!</v>
      </c>
    </row>
    <row r="1305" spans="1:41">
      <c r="A1305" s="261" t="e">
        <f t="shared" si="174"/>
        <v>#VALUE!</v>
      </c>
      <c r="B1305" s="241">
        <v>1302</v>
      </c>
      <c r="C1305" s="242"/>
      <c r="D1305" s="257" t="str">
        <f t="shared" si="167"/>
        <v/>
      </c>
      <c r="E1305" s="234"/>
      <c r="F1305" s="234"/>
      <c r="G1305" s="242"/>
      <c r="H1305" s="257" t="str">
        <f t="shared" si="168"/>
        <v/>
      </c>
      <c r="I1305" s="234"/>
      <c r="J1305" s="234"/>
      <c r="K1305" s="234"/>
      <c r="L1305" s="234"/>
      <c r="M1305" s="308">
        <f t="shared" si="169"/>
        <v>0</v>
      </c>
      <c r="N1305" s="234"/>
      <c r="O1305" s="234"/>
      <c r="P1305" s="234"/>
      <c r="Q1305" s="234"/>
      <c r="R1305" s="234"/>
      <c r="S1305" s="234"/>
      <c r="T1305" s="234"/>
      <c r="U1305" s="234"/>
      <c r="V1305" s="234"/>
      <c r="W1305" s="234"/>
      <c r="X1305" s="234"/>
      <c r="Y1305" s="234"/>
      <c r="Z1305" s="234"/>
      <c r="AA1305" s="234"/>
      <c r="AB1305" s="234"/>
      <c r="AC1305" s="234"/>
      <c r="AD1305" s="234"/>
      <c r="AE1305" s="234"/>
      <c r="AF1305" s="234"/>
      <c r="AG1305" s="234"/>
      <c r="AH1305" s="234"/>
      <c r="AI1305" s="234"/>
      <c r="AJ1305" s="234"/>
      <c r="AK1305" s="234"/>
      <c r="AL1305" s="258" t="str">
        <f t="shared" si="171"/>
        <v>нет</v>
      </c>
      <c r="AM1305" s="258" t="str">
        <f t="shared" si="173"/>
        <v>нет</v>
      </c>
      <c r="AN1305" s="258">
        <f t="shared" si="170"/>
        <v>0</v>
      </c>
      <c r="AO1305" s="258" t="e">
        <f t="shared" si="172"/>
        <v>#VALUE!</v>
      </c>
    </row>
    <row r="1306" spans="1:41">
      <c r="A1306" s="261" t="e">
        <f t="shared" si="174"/>
        <v>#VALUE!</v>
      </c>
      <c r="B1306" s="241">
        <v>1303</v>
      </c>
      <c r="C1306" s="242"/>
      <c r="D1306" s="257" t="str">
        <f t="shared" si="167"/>
        <v/>
      </c>
      <c r="E1306" s="234"/>
      <c r="F1306" s="234"/>
      <c r="G1306" s="242"/>
      <c r="H1306" s="257" t="str">
        <f t="shared" si="168"/>
        <v/>
      </c>
      <c r="I1306" s="234"/>
      <c r="J1306" s="234"/>
      <c r="K1306" s="234"/>
      <c r="L1306" s="234"/>
      <c r="M1306" s="308">
        <f t="shared" si="169"/>
        <v>0</v>
      </c>
      <c r="N1306" s="234"/>
      <c r="O1306" s="234"/>
      <c r="P1306" s="234"/>
      <c r="Q1306" s="234"/>
      <c r="R1306" s="234"/>
      <c r="S1306" s="234"/>
      <c r="T1306" s="234"/>
      <c r="U1306" s="234"/>
      <c r="V1306" s="234"/>
      <c r="W1306" s="234"/>
      <c r="X1306" s="234"/>
      <c r="Y1306" s="234"/>
      <c r="Z1306" s="234"/>
      <c r="AA1306" s="234"/>
      <c r="AB1306" s="234"/>
      <c r="AC1306" s="234"/>
      <c r="AD1306" s="234"/>
      <c r="AE1306" s="234"/>
      <c r="AF1306" s="234"/>
      <c r="AG1306" s="234"/>
      <c r="AH1306" s="234"/>
      <c r="AI1306" s="234"/>
      <c r="AJ1306" s="234"/>
      <c r="AK1306" s="234"/>
      <c r="AL1306" s="258" t="str">
        <f t="shared" si="171"/>
        <v>нет</v>
      </c>
      <c r="AM1306" s="258" t="str">
        <f t="shared" si="173"/>
        <v>нет</v>
      </c>
      <c r="AN1306" s="258">
        <f t="shared" si="170"/>
        <v>0</v>
      </c>
      <c r="AO1306" s="258" t="e">
        <f t="shared" si="172"/>
        <v>#VALUE!</v>
      </c>
    </row>
    <row r="1307" spans="1:41">
      <c r="A1307" s="261" t="e">
        <f t="shared" si="174"/>
        <v>#VALUE!</v>
      </c>
      <c r="B1307" s="241">
        <v>1304</v>
      </c>
      <c r="C1307" s="242"/>
      <c r="D1307" s="257" t="str">
        <f t="shared" si="167"/>
        <v/>
      </c>
      <c r="E1307" s="234"/>
      <c r="F1307" s="234"/>
      <c r="G1307" s="242"/>
      <c r="H1307" s="257" t="str">
        <f t="shared" si="168"/>
        <v/>
      </c>
      <c r="I1307" s="234"/>
      <c r="J1307" s="234"/>
      <c r="K1307" s="234"/>
      <c r="L1307" s="234"/>
      <c r="M1307" s="308">
        <f t="shared" si="169"/>
        <v>0</v>
      </c>
      <c r="N1307" s="234"/>
      <c r="O1307" s="234"/>
      <c r="P1307" s="234"/>
      <c r="Q1307" s="234"/>
      <c r="R1307" s="234"/>
      <c r="S1307" s="234"/>
      <c r="T1307" s="234"/>
      <c r="U1307" s="234"/>
      <c r="V1307" s="234"/>
      <c r="W1307" s="234"/>
      <c r="X1307" s="234"/>
      <c r="Y1307" s="234"/>
      <c r="Z1307" s="234"/>
      <c r="AA1307" s="234"/>
      <c r="AB1307" s="234"/>
      <c r="AC1307" s="234"/>
      <c r="AD1307" s="234"/>
      <c r="AE1307" s="234"/>
      <c r="AF1307" s="234"/>
      <c r="AG1307" s="234"/>
      <c r="AH1307" s="234"/>
      <c r="AI1307" s="234"/>
      <c r="AJ1307" s="234"/>
      <c r="AK1307" s="234"/>
      <c r="AL1307" s="258" t="str">
        <f t="shared" si="171"/>
        <v>нет</v>
      </c>
      <c r="AM1307" s="258" t="str">
        <f t="shared" si="173"/>
        <v>нет</v>
      </c>
      <c r="AN1307" s="258">
        <f t="shared" si="170"/>
        <v>0</v>
      </c>
      <c r="AO1307" s="258" t="e">
        <f t="shared" si="172"/>
        <v>#VALUE!</v>
      </c>
    </row>
    <row r="1308" spans="1:41">
      <c r="A1308" s="261" t="e">
        <f t="shared" si="174"/>
        <v>#VALUE!</v>
      </c>
      <c r="B1308" s="241">
        <v>1305</v>
      </c>
      <c r="C1308" s="242"/>
      <c r="D1308" s="257" t="str">
        <f t="shared" si="167"/>
        <v/>
      </c>
      <c r="E1308" s="234"/>
      <c r="F1308" s="234"/>
      <c r="G1308" s="242"/>
      <c r="H1308" s="257" t="str">
        <f t="shared" si="168"/>
        <v/>
      </c>
      <c r="I1308" s="234"/>
      <c r="J1308" s="234"/>
      <c r="K1308" s="234"/>
      <c r="L1308" s="234"/>
      <c r="M1308" s="308">
        <f t="shared" si="169"/>
        <v>0</v>
      </c>
      <c r="N1308" s="234"/>
      <c r="O1308" s="234"/>
      <c r="P1308" s="234"/>
      <c r="Q1308" s="234"/>
      <c r="R1308" s="234"/>
      <c r="S1308" s="234"/>
      <c r="T1308" s="234"/>
      <c r="U1308" s="234"/>
      <c r="V1308" s="234"/>
      <c r="W1308" s="234"/>
      <c r="X1308" s="234"/>
      <c r="Y1308" s="234"/>
      <c r="Z1308" s="234"/>
      <c r="AA1308" s="234"/>
      <c r="AB1308" s="234"/>
      <c r="AC1308" s="234"/>
      <c r="AD1308" s="234"/>
      <c r="AE1308" s="234"/>
      <c r="AF1308" s="234"/>
      <c r="AG1308" s="234"/>
      <c r="AH1308" s="234"/>
      <c r="AI1308" s="234"/>
      <c r="AJ1308" s="234"/>
      <c r="AK1308" s="234"/>
      <c r="AL1308" s="258" t="str">
        <f t="shared" si="171"/>
        <v>нет</v>
      </c>
      <c r="AM1308" s="258" t="str">
        <f t="shared" si="173"/>
        <v>нет</v>
      </c>
      <c r="AN1308" s="258">
        <f t="shared" si="170"/>
        <v>0</v>
      </c>
      <c r="AO1308" s="258" t="e">
        <f t="shared" si="172"/>
        <v>#VALUE!</v>
      </c>
    </row>
    <row r="1309" spans="1:41">
      <c r="A1309" s="261" t="e">
        <f t="shared" si="174"/>
        <v>#VALUE!</v>
      </c>
      <c r="B1309" s="241">
        <v>1306</v>
      </c>
      <c r="C1309" s="242"/>
      <c r="D1309" s="257" t="str">
        <f t="shared" si="167"/>
        <v/>
      </c>
      <c r="E1309" s="234"/>
      <c r="F1309" s="234"/>
      <c r="G1309" s="242"/>
      <c r="H1309" s="257" t="str">
        <f t="shared" si="168"/>
        <v/>
      </c>
      <c r="I1309" s="234"/>
      <c r="J1309" s="234"/>
      <c r="K1309" s="234"/>
      <c r="L1309" s="234"/>
      <c r="M1309" s="308">
        <f t="shared" si="169"/>
        <v>0</v>
      </c>
      <c r="N1309" s="234"/>
      <c r="O1309" s="234"/>
      <c r="P1309" s="234"/>
      <c r="Q1309" s="234"/>
      <c r="R1309" s="234"/>
      <c r="S1309" s="234"/>
      <c r="T1309" s="234"/>
      <c r="U1309" s="234"/>
      <c r="V1309" s="234"/>
      <c r="W1309" s="234"/>
      <c r="X1309" s="234"/>
      <c r="Y1309" s="234"/>
      <c r="Z1309" s="234"/>
      <c r="AA1309" s="234"/>
      <c r="AB1309" s="234"/>
      <c r="AC1309" s="234"/>
      <c r="AD1309" s="234"/>
      <c r="AE1309" s="234"/>
      <c r="AF1309" s="234"/>
      <c r="AG1309" s="234"/>
      <c r="AH1309" s="234"/>
      <c r="AI1309" s="234"/>
      <c r="AJ1309" s="234"/>
      <c r="AK1309" s="234"/>
      <c r="AL1309" s="258" t="str">
        <f t="shared" si="171"/>
        <v>нет</v>
      </c>
      <c r="AM1309" s="258" t="str">
        <f t="shared" si="173"/>
        <v>нет</v>
      </c>
      <c r="AN1309" s="258">
        <f t="shared" si="170"/>
        <v>0</v>
      </c>
      <c r="AO1309" s="258" t="e">
        <f t="shared" si="172"/>
        <v>#VALUE!</v>
      </c>
    </row>
    <row r="1310" spans="1:41">
      <c r="A1310" s="261" t="e">
        <f t="shared" si="174"/>
        <v>#VALUE!</v>
      </c>
      <c r="B1310" s="241">
        <v>1307</v>
      </c>
      <c r="C1310" s="242"/>
      <c r="D1310" s="257" t="str">
        <f t="shared" si="167"/>
        <v/>
      </c>
      <c r="E1310" s="234"/>
      <c r="F1310" s="234"/>
      <c r="G1310" s="242"/>
      <c r="H1310" s="257" t="str">
        <f t="shared" si="168"/>
        <v/>
      </c>
      <c r="I1310" s="234"/>
      <c r="J1310" s="234"/>
      <c r="K1310" s="234"/>
      <c r="L1310" s="234"/>
      <c r="M1310" s="308">
        <f t="shared" si="169"/>
        <v>0</v>
      </c>
      <c r="N1310" s="234"/>
      <c r="O1310" s="234"/>
      <c r="P1310" s="234"/>
      <c r="Q1310" s="234"/>
      <c r="R1310" s="234"/>
      <c r="S1310" s="234"/>
      <c r="T1310" s="234"/>
      <c r="U1310" s="234"/>
      <c r="V1310" s="234"/>
      <c r="W1310" s="234"/>
      <c r="X1310" s="234"/>
      <c r="Y1310" s="234"/>
      <c r="Z1310" s="234"/>
      <c r="AA1310" s="234"/>
      <c r="AB1310" s="234"/>
      <c r="AC1310" s="234"/>
      <c r="AD1310" s="234"/>
      <c r="AE1310" s="234"/>
      <c r="AF1310" s="234"/>
      <c r="AG1310" s="234"/>
      <c r="AH1310" s="234"/>
      <c r="AI1310" s="234"/>
      <c r="AJ1310" s="234"/>
      <c r="AK1310" s="234"/>
      <c r="AL1310" s="258" t="str">
        <f t="shared" si="171"/>
        <v>нет</v>
      </c>
      <c r="AM1310" s="258" t="str">
        <f t="shared" si="173"/>
        <v>нет</v>
      </c>
      <c r="AN1310" s="258">
        <f t="shared" si="170"/>
        <v>0</v>
      </c>
      <c r="AO1310" s="258" t="e">
        <f t="shared" si="172"/>
        <v>#VALUE!</v>
      </c>
    </row>
    <row r="1311" spans="1:41">
      <c r="A1311" s="261" t="e">
        <f t="shared" si="174"/>
        <v>#VALUE!</v>
      </c>
      <c r="B1311" s="241">
        <v>1308</v>
      </c>
      <c r="C1311" s="242"/>
      <c r="D1311" s="257" t="str">
        <f t="shared" si="167"/>
        <v/>
      </c>
      <c r="E1311" s="234"/>
      <c r="F1311" s="234"/>
      <c r="G1311" s="242"/>
      <c r="H1311" s="257" t="str">
        <f t="shared" si="168"/>
        <v/>
      </c>
      <c r="I1311" s="234"/>
      <c r="J1311" s="234"/>
      <c r="K1311" s="234"/>
      <c r="L1311" s="234"/>
      <c r="M1311" s="308">
        <f t="shared" si="169"/>
        <v>0</v>
      </c>
      <c r="N1311" s="234"/>
      <c r="O1311" s="234"/>
      <c r="P1311" s="234"/>
      <c r="Q1311" s="234"/>
      <c r="R1311" s="234"/>
      <c r="S1311" s="234"/>
      <c r="T1311" s="234"/>
      <c r="U1311" s="234"/>
      <c r="V1311" s="234"/>
      <c r="W1311" s="234"/>
      <c r="X1311" s="234"/>
      <c r="Y1311" s="234"/>
      <c r="Z1311" s="234"/>
      <c r="AA1311" s="234"/>
      <c r="AB1311" s="234"/>
      <c r="AC1311" s="234"/>
      <c r="AD1311" s="234"/>
      <c r="AE1311" s="234"/>
      <c r="AF1311" s="234"/>
      <c r="AG1311" s="234"/>
      <c r="AH1311" s="234"/>
      <c r="AI1311" s="234"/>
      <c r="AJ1311" s="234"/>
      <c r="AK1311" s="234"/>
      <c r="AL1311" s="258" t="str">
        <f t="shared" si="171"/>
        <v>нет</v>
      </c>
      <c r="AM1311" s="258" t="str">
        <f t="shared" si="173"/>
        <v>нет</v>
      </c>
      <c r="AN1311" s="258">
        <f t="shared" si="170"/>
        <v>0</v>
      </c>
      <c r="AO1311" s="258" t="e">
        <f t="shared" si="172"/>
        <v>#VALUE!</v>
      </c>
    </row>
    <row r="1312" spans="1:41">
      <c r="A1312" s="261" t="e">
        <f t="shared" si="174"/>
        <v>#VALUE!</v>
      </c>
      <c r="B1312" s="241">
        <v>1309</v>
      </c>
      <c r="C1312" s="242"/>
      <c r="D1312" s="257" t="str">
        <f t="shared" si="167"/>
        <v/>
      </c>
      <c r="E1312" s="234"/>
      <c r="F1312" s="234"/>
      <c r="G1312" s="242"/>
      <c r="H1312" s="257" t="str">
        <f t="shared" si="168"/>
        <v/>
      </c>
      <c r="I1312" s="234"/>
      <c r="J1312" s="234"/>
      <c r="K1312" s="234"/>
      <c r="L1312" s="234"/>
      <c r="M1312" s="308">
        <f t="shared" si="169"/>
        <v>0</v>
      </c>
      <c r="N1312" s="234"/>
      <c r="O1312" s="234"/>
      <c r="P1312" s="234"/>
      <c r="Q1312" s="234"/>
      <c r="R1312" s="234"/>
      <c r="S1312" s="234"/>
      <c r="T1312" s="234"/>
      <c r="U1312" s="234"/>
      <c r="V1312" s="234"/>
      <c r="W1312" s="234"/>
      <c r="X1312" s="234"/>
      <c r="Y1312" s="234"/>
      <c r="Z1312" s="234"/>
      <c r="AA1312" s="234"/>
      <c r="AB1312" s="234"/>
      <c r="AC1312" s="234"/>
      <c r="AD1312" s="234"/>
      <c r="AE1312" s="234"/>
      <c r="AF1312" s="234"/>
      <c r="AG1312" s="234"/>
      <c r="AH1312" s="234"/>
      <c r="AI1312" s="234"/>
      <c r="AJ1312" s="234"/>
      <c r="AK1312" s="234"/>
      <c r="AL1312" s="258" t="str">
        <f t="shared" si="171"/>
        <v>нет</v>
      </c>
      <c r="AM1312" s="258" t="str">
        <f t="shared" si="173"/>
        <v>нет</v>
      </c>
      <c r="AN1312" s="258">
        <f t="shared" si="170"/>
        <v>0</v>
      </c>
      <c r="AO1312" s="258" t="e">
        <f t="shared" si="172"/>
        <v>#VALUE!</v>
      </c>
    </row>
    <row r="1313" spans="1:41">
      <c r="A1313" s="261" t="e">
        <f t="shared" si="174"/>
        <v>#VALUE!</v>
      </c>
      <c r="B1313" s="241">
        <v>1310</v>
      </c>
      <c r="C1313" s="242"/>
      <c r="D1313" s="257" t="str">
        <f t="shared" si="167"/>
        <v/>
      </c>
      <c r="E1313" s="234"/>
      <c r="F1313" s="234"/>
      <c r="G1313" s="242"/>
      <c r="H1313" s="257" t="str">
        <f t="shared" si="168"/>
        <v/>
      </c>
      <c r="I1313" s="234"/>
      <c r="J1313" s="234"/>
      <c r="K1313" s="234"/>
      <c r="L1313" s="234"/>
      <c r="M1313" s="308">
        <f t="shared" si="169"/>
        <v>0</v>
      </c>
      <c r="N1313" s="234"/>
      <c r="O1313" s="234"/>
      <c r="P1313" s="234"/>
      <c r="Q1313" s="234"/>
      <c r="R1313" s="234"/>
      <c r="S1313" s="234"/>
      <c r="T1313" s="234"/>
      <c r="U1313" s="234"/>
      <c r="V1313" s="234"/>
      <c r="W1313" s="234"/>
      <c r="X1313" s="234"/>
      <c r="Y1313" s="234"/>
      <c r="Z1313" s="234"/>
      <c r="AA1313" s="234"/>
      <c r="AB1313" s="234"/>
      <c r="AC1313" s="234"/>
      <c r="AD1313" s="234"/>
      <c r="AE1313" s="234"/>
      <c r="AF1313" s="234"/>
      <c r="AG1313" s="234"/>
      <c r="AH1313" s="234"/>
      <c r="AI1313" s="234"/>
      <c r="AJ1313" s="234"/>
      <c r="AK1313" s="234"/>
      <c r="AL1313" s="258" t="str">
        <f t="shared" si="171"/>
        <v>нет</v>
      </c>
      <c r="AM1313" s="258" t="str">
        <f t="shared" si="173"/>
        <v>нет</v>
      </c>
      <c r="AN1313" s="258">
        <f t="shared" si="170"/>
        <v>0</v>
      </c>
      <c r="AO1313" s="258" t="e">
        <f t="shared" si="172"/>
        <v>#VALUE!</v>
      </c>
    </row>
    <row r="1314" spans="1:41">
      <c r="A1314" s="261" t="e">
        <f t="shared" si="174"/>
        <v>#VALUE!</v>
      </c>
      <c r="B1314" s="241">
        <v>1311</v>
      </c>
      <c r="C1314" s="242"/>
      <c r="D1314" s="257" t="str">
        <f t="shared" si="167"/>
        <v/>
      </c>
      <c r="E1314" s="234"/>
      <c r="F1314" s="234"/>
      <c r="G1314" s="242"/>
      <c r="H1314" s="257" t="str">
        <f t="shared" si="168"/>
        <v/>
      </c>
      <c r="I1314" s="234"/>
      <c r="J1314" s="234"/>
      <c r="K1314" s="234"/>
      <c r="L1314" s="234"/>
      <c r="M1314" s="308">
        <f t="shared" si="169"/>
        <v>0</v>
      </c>
      <c r="N1314" s="234"/>
      <c r="O1314" s="234"/>
      <c r="P1314" s="234"/>
      <c r="Q1314" s="234"/>
      <c r="R1314" s="234"/>
      <c r="S1314" s="234"/>
      <c r="T1314" s="234"/>
      <c r="U1314" s="234"/>
      <c r="V1314" s="234"/>
      <c r="W1314" s="234"/>
      <c r="X1314" s="234"/>
      <c r="Y1314" s="234"/>
      <c r="Z1314" s="234"/>
      <c r="AA1314" s="234"/>
      <c r="AB1314" s="234"/>
      <c r="AC1314" s="234"/>
      <c r="AD1314" s="234"/>
      <c r="AE1314" s="234"/>
      <c r="AF1314" s="234"/>
      <c r="AG1314" s="234"/>
      <c r="AH1314" s="234"/>
      <c r="AI1314" s="234"/>
      <c r="AJ1314" s="234"/>
      <c r="AK1314" s="234"/>
      <c r="AL1314" s="258" t="str">
        <f t="shared" si="171"/>
        <v>нет</v>
      </c>
      <c r="AM1314" s="258" t="str">
        <f t="shared" si="173"/>
        <v>нет</v>
      </c>
      <c r="AN1314" s="258">
        <f t="shared" si="170"/>
        <v>0</v>
      </c>
      <c r="AO1314" s="258" t="e">
        <f t="shared" si="172"/>
        <v>#VALUE!</v>
      </c>
    </row>
    <row r="1315" spans="1:41">
      <c r="A1315" s="261" t="e">
        <f t="shared" si="174"/>
        <v>#VALUE!</v>
      </c>
      <c r="B1315" s="241">
        <v>1312</v>
      </c>
      <c r="C1315" s="242"/>
      <c r="D1315" s="257" t="str">
        <f t="shared" si="167"/>
        <v/>
      </c>
      <c r="E1315" s="234"/>
      <c r="F1315" s="234"/>
      <c r="G1315" s="242"/>
      <c r="H1315" s="257" t="str">
        <f t="shared" si="168"/>
        <v/>
      </c>
      <c r="I1315" s="234"/>
      <c r="J1315" s="234"/>
      <c r="K1315" s="234"/>
      <c r="L1315" s="234"/>
      <c r="M1315" s="308">
        <f t="shared" si="169"/>
        <v>0</v>
      </c>
      <c r="N1315" s="234"/>
      <c r="O1315" s="234"/>
      <c r="P1315" s="234"/>
      <c r="Q1315" s="234"/>
      <c r="R1315" s="234"/>
      <c r="S1315" s="234"/>
      <c r="T1315" s="234"/>
      <c r="U1315" s="234"/>
      <c r="V1315" s="234"/>
      <c r="W1315" s="234"/>
      <c r="X1315" s="234"/>
      <c r="Y1315" s="234"/>
      <c r="Z1315" s="234"/>
      <c r="AA1315" s="234"/>
      <c r="AB1315" s="234"/>
      <c r="AC1315" s="234"/>
      <c r="AD1315" s="234"/>
      <c r="AE1315" s="234"/>
      <c r="AF1315" s="234"/>
      <c r="AG1315" s="234"/>
      <c r="AH1315" s="234"/>
      <c r="AI1315" s="234"/>
      <c r="AJ1315" s="234"/>
      <c r="AK1315" s="234"/>
      <c r="AL1315" s="258" t="str">
        <f t="shared" si="171"/>
        <v>нет</v>
      </c>
      <c r="AM1315" s="258" t="str">
        <f t="shared" si="173"/>
        <v>нет</v>
      </c>
      <c r="AN1315" s="258">
        <f t="shared" si="170"/>
        <v>0</v>
      </c>
      <c r="AO1315" s="258" t="e">
        <f t="shared" si="172"/>
        <v>#VALUE!</v>
      </c>
    </row>
    <row r="1316" spans="1:41">
      <c r="A1316" s="261" t="e">
        <f t="shared" si="174"/>
        <v>#VALUE!</v>
      </c>
      <c r="B1316" s="241">
        <v>1313</v>
      </c>
      <c r="C1316" s="242"/>
      <c r="D1316" s="257" t="str">
        <f t="shared" si="167"/>
        <v/>
      </c>
      <c r="E1316" s="234"/>
      <c r="F1316" s="234"/>
      <c r="G1316" s="242"/>
      <c r="H1316" s="257" t="str">
        <f t="shared" si="168"/>
        <v/>
      </c>
      <c r="I1316" s="234"/>
      <c r="J1316" s="234"/>
      <c r="K1316" s="234"/>
      <c r="L1316" s="234"/>
      <c r="M1316" s="308">
        <f t="shared" si="169"/>
        <v>0</v>
      </c>
      <c r="N1316" s="234"/>
      <c r="O1316" s="234"/>
      <c r="P1316" s="234"/>
      <c r="Q1316" s="234"/>
      <c r="R1316" s="234"/>
      <c r="S1316" s="234"/>
      <c r="T1316" s="234"/>
      <c r="U1316" s="234"/>
      <c r="V1316" s="234"/>
      <c r="W1316" s="234"/>
      <c r="X1316" s="234"/>
      <c r="Y1316" s="234"/>
      <c r="Z1316" s="234"/>
      <c r="AA1316" s="234"/>
      <c r="AB1316" s="234"/>
      <c r="AC1316" s="234"/>
      <c r="AD1316" s="234"/>
      <c r="AE1316" s="234"/>
      <c r="AF1316" s="234"/>
      <c r="AG1316" s="234"/>
      <c r="AH1316" s="234"/>
      <c r="AI1316" s="234"/>
      <c r="AJ1316" s="234"/>
      <c r="AK1316" s="234"/>
      <c r="AL1316" s="258" t="str">
        <f t="shared" si="171"/>
        <v>нет</v>
      </c>
      <c r="AM1316" s="258" t="str">
        <f t="shared" si="173"/>
        <v>нет</v>
      </c>
      <c r="AN1316" s="258">
        <f t="shared" si="170"/>
        <v>0</v>
      </c>
      <c r="AO1316" s="258" t="e">
        <f t="shared" si="172"/>
        <v>#VALUE!</v>
      </c>
    </row>
    <row r="1317" spans="1:41">
      <c r="A1317" s="261" t="e">
        <f t="shared" si="174"/>
        <v>#VALUE!</v>
      </c>
      <c r="B1317" s="241">
        <v>1314</v>
      </c>
      <c r="C1317" s="242"/>
      <c r="D1317" s="257" t="str">
        <f t="shared" si="167"/>
        <v/>
      </c>
      <c r="E1317" s="234"/>
      <c r="F1317" s="234"/>
      <c r="G1317" s="242"/>
      <c r="H1317" s="257" t="str">
        <f t="shared" si="168"/>
        <v/>
      </c>
      <c r="I1317" s="234"/>
      <c r="J1317" s="234"/>
      <c r="K1317" s="234"/>
      <c r="L1317" s="234"/>
      <c r="M1317" s="308">
        <f t="shared" si="169"/>
        <v>0</v>
      </c>
      <c r="N1317" s="234"/>
      <c r="O1317" s="234"/>
      <c r="P1317" s="234"/>
      <c r="Q1317" s="234"/>
      <c r="R1317" s="234"/>
      <c r="S1317" s="234"/>
      <c r="T1317" s="234"/>
      <c r="U1317" s="234"/>
      <c r="V1317" s="234"/>
      <c r="W1317" s="234"/>
      <c r="X1317" s="234"/>
      <c r="Y1317" s="234"/>
      <c r="Z1317" s="234"/>
      <c r="AA1317" s="234"/>
      <c r="AB1317" s="234"/>
      <c r="AC1317" s="234"/>
      <c r="AD1317" s="234"/>
      <c r="AE1317" s="234"/>
      <c r="AF1317" s="234"/>
      <c r="AG1317" s="234"/>
      <c r="AH1317" s="234"/>
      <c r="AI1317" s="234"/>
      <c r="AJ1317" s="234"/>
      <c r="AK1317" s="234"/>
      <c r="AL1317" s="258" t="str">
        <f t="shared" si="171"/>
        <v>нет</v>
      </c>
      <c r="AM1317" s="258" t="str">
        <f t="shared" si="173"/>
        <v>нет</v>
      </c>
      <c r="AN1317" s="258">
        <f t="shared" si="170"/>
        <v>0</v>
      </c>
      <c r="AO1317" s="258" t="e">
        <f t="shared" si="172"/>
        <v>#VALUE!</v>
      </c>
    </row>
    <row r="1318" spans="1:41">
      <c r="A1318" s="261" t="e">
        <f t="shared" si="174"/>
        <v>#VALUE!</v>
      </c>
      <c r="B1318" s="241">
        <v>1315</v>
      </c>
      <c r="C1318" s="242"/>
      <c r="D1318" s="257" t="str">
        <f t="shared" si="167"/>
        <v/>
      </c>
      <c r="E1318" s="234"/>
      <c r="F1318" s="234"/>
      <c r="G1318" s="242"/>
      <c r="H1318" s="257" t="str">
        <f t="shared" si="168"/>
        <v/>
      </c>
      <c r="I1318" s="234"/>
      <c r="J1318" s="234"/>
      <c r="K1318" s="234"/>
      <c r="L1318" s="234"/>
      <c r="M1318" s="308">
        <f t="shared" si="169"/>
        <v>0</v>
      </c>
      <c r="N1318" s="234"/>
      <c r="O1318" s="234"/>
      <c r="P1318" s="234"/>
      <c r="Q1318" s="234"/>
      <c r="R1318" s="234"/>
      <c r="S1318" s="234"/>
      <c r="T1318" s="234"/>
      <c r="U1318" s="234"/>
      <c r="V1318" s="234"/>
      <c r="W1318" s="234"/>
      <c r="X1318" s="234"/>
      <c r="Y1318" s="234"/>
      <c r="Z1318" s="234"/>
      <c r="AA1318" s="234"/>
      <c r="AB1318" s="234"/>
      <c r="AC1318" s="234"/>
      <c r="AD1318" s="234"/>
      <c r="AE1318" s="234"/>
      <c r="AF1318" s="234"/>
      <c r="AG1318" s="234"/>
      <c r="AH1318" s="234"/>
      <c r="AI1318" s="234"/>
      <c r="AJ1318" s="234"/>
      <c r="AK1318" s="234"/>
      <c r="AL1318" s="258" t="str">
        <f t="shared" si="171"/>
        <v>нет</v>
      </c>
      <c r="AM1318" s="258" t="str">
        <f t="shared" si="173"/>
        <v>нет</v>
      </c>
      <c r="AN1318" s="258">
        <f t="shared" si="170"/>
        <v>0</v>
      </c>
      <c r="AO1318" s="258" t="e">
        <f t="shared" si="172"/>
        <v>#VALUE!</v>
      </c>
    </row>
    <row r="1319" spans="1:41">
      <c r="A1319" s="261" t="e">
        <f t="shared" si="174"/>
        <v>#VALUE!</v>
      </c>
      <c r="B1319" s="241">
        <v>1316</v>
      </c>
      <c r="C1319" s="242"/>
      <c r="D1319" s="257" t="str">
        <f t="shared" si="167"/>
        <v/>
      </c>
      <c r="E1319" s="234"/>
      <c r="F1319" s="234"/>
      <c r="G1319" s="242"/>
      <c r="H1319" s="257" t="str">
        <f t="shared" si="168"/>
        <v/>
      </c>
      <c r="I1319" s="234"/>
      <c r="J1319" s="234"/>
      <c r="K1319" s="234"/>
      <c r="L1319" s="234"/>
      <c r="M1319" s="308">
        <f t="shared" si="169"/>
        <v>0</v>
      </c>
      <c r="N1319" s="234"/>
      <c r="O1319" s="234"/>
      <c r="P1319" s="234"/>
      <c r="Q1319" s="234"/>
      <c r="R1319" s="234"/>
      <c r="S1319" s="234"/>
      <c r="T1319" s="234"/>
      <c r="U1319" s="234"/>
      <c r="V1319" s="234"/>
      <c r="W1319" s="234"/>
      <c r="X1319" s="234"/>
      <c r="Y1319" s="234"/>
      <c r="Z1319" s="234"/>
      <c r="AA1319" s="234"/>
      <c r="AB1319" s="234"/>
      <c r="AC1319" s="234"/>
      <c r="AD1319" s="234"/>
      <c r="AE1319" s="234"/>
      <c r="AF1319" s="234"/>
      <c r="AG1319" s="234"/>
      <c r="AH1319" s="234"/>
      <c r="AI1319" s="234"/>
      <c r="AJ1319" s="234"/>
      <c r="AK1319" s="234"/>
      <c r="AL1319" s="258" t="str">
        <f t="shared" si="171"/>
        <v>нет</v>
      </c>
      <c r="AM1319" s="258" t="str">
        <f t="shared" si="173"/>
        <v>нет</v>
      </c>
      <c r="AN1319" s="258">
        <f t="shared" si="170"/>
        <v>0</v>
      </c>
      <c r="AO1319" s="258" t="e">
        <f t="shared" si="172"/>
        <v>#VALUE!</v>
      </c>
    </row>
    <row r="1320" spans="1:41">
      <c r="A1320" s="261" t="e">
        <f t="shared" si="174"/>
        <v>#VALUE!</v>
      </c>
      <c r="B1320" s="241">
        <v>1317</v>
      </c>
      <c r="C1320" s="242"/>
      <c r="D1320" s="257" t="str">
        <f t="shared" si="167"/>
        <v/>
      </c>
      <c r="E1320" s="234"/>
      <c r="F1320" s="234"/>
      <c r="G1320" s="242"/>
      <c r="H1320" s="257" t="str">
        <f t="shared" si="168"/>
        <v/>
      </c>
      <c r="I1320" s="234"/>
      <c r="J1320" s="234"/>
      <c r="K1320" s="234"/>
      <c r="L1320" s="234"/>
      <c r="M1320" s="308">
        <f t="shared" si="169"/>
        <v>0</v>
      </c>
      <c r="N1320" s="234"/>
      <c r="O1320" s="234"/>
      <c r="P1320" s="234"/>
      <c r="Q1320" s="234"/>
      <c r="R1320" s="234"/>
      <c r="S1320" s="234"/>
      <c r="T1320" s="234"/>
      <c r="U1320" s="234"/>
      <c r="V1320" s="234"/>
      <c r="W1320" s="234"/>
      <c r="X1320" s="234"/>
      <c r="Y1320" s="234"/>
      <c r="Z1320" s="234"/>
      <c r="AA1320" s="234"/>
      <c r="AB1320" s="234"/>
      <c r="AC1320" s="234"/>
      <c r="AD1320" s="234"/>
      <c r="AE1320" s="234"/>
      <c r="AF1320" s="234"/>
      <c r="AG1320" s="234"/>
      <c r="AH1320" s="234"/>
      <c r="AI1320" s="234"/>
      <c r="AJ1320" s="234"/>
      <c r="AK1320" s="234"/>
      <c r="AL1320" s="258" t="str">
        <f t="shared" si="171"/>
        <v>нет</v>
      </c>
      <c r="AM1320" s="258" t="str">
        <f t="shared" si="173"/>
        <v>нет</v>
      </c>
      <c r="AN1320" s="258">
        <f t="shared" si="170"/>
        <v>0</v>
      </c>
      <c r="AO1320" s="258" t="e">
        <f t="shared" si="172"/>
        <v>#VALUE!</v>
      </c>
    </row>
    <row r="1321" spans="1:41">
      <c r="A1321" s="261" t="e">
        <f t="shared" si="174"/>
        <v>#VALUE!</v>
      </c>
      <c r="B1321" s="241">
        <v>1318</v>
      </c>
      <c r="C1321" s="242"/>
      <c r="D1321" s="257" t="str">
        <f t="shared" si="167"/>
        <v/>
      </c>
      <c r="E1321" s="234"/>
      <c r="F1321" s="234"/>
      <c r="G1321" s="242"/>
      <c r="H1321" s="257" t="str">
        <f t="shared" si="168"/>
        <v/>
      </c>
      <c r="I1321" s="234"/>
      <c r="J1321" s="234"/>
      <c r="K1321" s="234"/>
      <c r="L1321" s="234"/>
      <c r="M1321" s="308">
        <f t="shared" si="169"/>
        <v>0</v>
      </c>
      <c r="N1321" s="234"/>
      <c r="O1321" s="234"/>
      <c r="P1321" s="234"/>
      <c r="Q1321" s="234"/>
      <c r="R1321" s="234"/>
      <c r="S1321" s="234"/>
      <c r="T1321" s="234"/>
      <c r="U1321" s="234"/>
      <c r="V1321" s="234"/>
      <c r="W1321" s="234"/>
      <c r="X1321" s="234"/>
      <c r="Y1321" s="234"/>
      <c r="Z1321" s="234"/>
      <c r="AA1321" s="234"/>
      <c r="AB1321" s="234"/>
      <c r="AC1321" s="234"/>
      <c r="AD1321" s="234"/>
      <c r="AE1321" s="234"/>
      <c r="AF1321" s="234"/>
      <c r="AG1321" s="234"/>
      <c r="AH1321" s="234"/>
      <c r="AI1321" s="234"/>
      <c r="AJ1321" s="234"/>
      <c r="AK1321" s="234"/>
      <c r="AL1321" s="258" t="str">
        <f t="shared" si="171"/>
        <v>нет</v>
      </c>
      <c r="AM1321" s="258" t="str">
        <f t="shared" si="173"/>
        <v>нет</v>
      </c>
      <c r="AN1321" s="258">
        <f t="shared" si="170"/>
        <v>0</v>
      </c>
      <c r="AO1321" s="258" t="e">
        <f t="shared" si="172"/>
        <v>#VALUE!</v>
      </c>
    </row>
    <row r="1322" spans="1:41">
      <c r="A1322" s="261" t="e">
        <f t="shared" si="174"/>
        <v>#VALUE!</v>
      </c>
      <c r="B1322" s="241">
        <v>1319</v>
      </c>
      <c r="C1322" s="242"/>
      <c r="D1322" s="257" t="str">
        <f t="shared" si="167"/>
        <v/>
      </c>
      <c r="E1322" s="234"/>
      <c r="F1322" s="234"/>
      <c r="G1322" s="242"/>
      <c r="H1322" s="257" t="str">
        <f t="shared" si="168"/>
        <v/>
      </c>
      <c r="I1322" s="234"/>
      <c r="J1322" s="234"/>
      <c r="K1322" s="234"/>
      <c r="L1322" s="234"/>
      <c r="M1322" s="308">
        <f t="shared" si="169"/>
        <v>0</v>
      </c>
      <c r="N1322" s="234"/>
      <c r="O1322" s="234"/>
      <c r="P1322" s="234"/>
      <c r="Q1322" s="234"/>
      <c r="R1322" s="234"/>
      <c r="S1322" s="234"/>
      <c r="T1322" s="234"/>
      <c r="U1322" s="234"/>
      <c r="V1322" s="234"/>
      <c r="W1322" s="234"/>
      <c r="X1322" s="234"/>
      <c r="Y1322" s="234"/>
      <c r="Z1322" s="234"/>
      <c r="AA1322" s="234"/>
      <c r="AB1322" s="234"/>
      <c r="AC1322" s="234"/>
      <c r="AD1322" s="234"/>
      <c r="AE1322" s="234"/>
      <c r="AF1322" s="234"/>
      <c r="AG1322" s="234"/>
      <c r="AH1322" s="234"/>
      <c r="AI1322" s="234"/>
      <c r="AJ1322" s="234"/>
      <c r="AK1322" s="234"/>
      <c r="AL1322" s="258" t="str">
        <f t="shared" si="171"/>
        <v>нет</v>
      </c>
      <c r="AM1322" s="258" t="str">
        <f t="shared" si="173"/>
        <v>нет</v>
      </c>
      <c r="AN1322" s="258">
        <f t="shared" si="170"/>
        <v>0</v>
      </c>
      <c r="AO1322" s="258" t="e">
        <f t="shared" si="172"/>
        <v>#VALUE!</v>
      </c>
    </row>
    <row r="1323" spans="1:41">
      <c r="A1323" s="261" t="e">
        <f t="shared" si="174"/>
        <v>#VALUE!</v>
      </c>
      <c r="B1323" s="241">
        <v>1320</v>
      </c>
      <c r="C1323" s="242"/>
      <c r="D1323" s="257" t="str">
        <f t="shared" si="167"/>
        <v/>
      </c>
      <c r="E1323" s="234"/>
      <c r="F1323" s="234"/>
      <c r="G1323" s="242"/>
      <c r="H1323" s="257" t="str">
        <f t="shared" si="168"/>
        <v/>
      </c>
      <c r="I1323" s="234"/>
      <c r="J1323" s="234"/>
      <c r="K1323" s="234"/>
      <c r="L1323" s="234"/>
      <c r="M1323" s="308">
        <f t="shared" si="169"/>
        <v>0</v>
      </c>
      <c r="N1323" s="234"/>
      <c r="O1323" s="234"/>
      <c r="P1323" s="234"/>
      <c r="Q1323" s="234"/>
      <c r="R1323" s="234"/>
      <c r="S1323" s="234"/>
      <c r="T1323" s="234"/>
      <c r="U1323" s="234"/>
      <c r="V1323" s="234"/>
      <c r="W1323" s="234"/>
      <c r="X1323" s="234"/>
      <c r="Y1323" s="234"/>
      <c r="Z1323" s="234"/>
      <c r="AA1323" s="234"/>
      <c r="AB1323" s="234"/>
      <c r="AC1323" s="234"/>
      <c r="AD1323" s="234"/>
      <c r="AE1323" s="234"/>
      <c r="AF1323" s="234"/>
      <c r="AG1323" s="234"/>
      <c r="AH1323" s="234"/>
      <c r="AI1323" s="234"/>
      <c r="AJ1323" s="234"/>
      <c r="AK1323" s="234"/>
      <c r="AL1323" s="258" t="str">
        <f t="shared" si="171"/>
        <v>нет</v>
      </c>
      <c r="AM1323" s="258" t="str">
        <f t="shared" si="173"/>
        <v>нет</v>
      </c>
      <c r="AN1323" s="258">
        <f t="shared" si="170"/>
        <v>0</v>
      </c>
      <c r="AO1323" s="258" t="e">
        <f t="shared" si="172"/>
        <v>#VALUE!</v>
      </c>
    </row>
    <row r="1324" spans="1:41">
      <c r="A1324" s="261" t="e">
        <f t="shared" si="174"/>
        <v>#VALUE!</v>
      </c>
      <c r="B1324" s="241">
        <v>1321</v>
      </c>
      <c r="C1324" s="242"/>
      <c r="D1324" s="257" t="str">
        <f t="shared" si="167"/>
        <v/>
      </c>
      <c r="E1324" s="234"/>
      <c r="F1324" s="234"/>
      <c r="G1324" s="242"/>
      <c r="H1324" s="257" t="str">
        <f t="shared" si="168"/>
        <v/>
      </c>
      <c r="I1324" s="234"/>
      <c r="J1324" s="234"/>
      <c r="K1324" s="234"/>
      <c r="L1324" s="234"/>
      <c r="M1324" s="308">
        <f t="shared" si="169"/>
        <v>0</v>
      </c>
      <c r="N1324" s="234"/>
      <c r="O1324" s="234"/>
      <c r="P1324" s="234"/>
      <c r="Q1324" s="234"/>
      <c r="R1324" s="234"/>
      <c r="S1324" s="234"/>
      <c r="T1324" s="234"/>
      <c r="U1324" s="234"/>
      <c r="V1324" s="234"/>
      <c r="W1324" s="234"/>
      <c r="X1324" s="234"/>
      <c r="Y1324" s="234"/>
      <c r="Z1324" s="234"/>
      <c r="AA1324" s="234"/>
      <c r="AB1324" s="234"/>
      <c r="AC1324" s="234"/>
      <c r="AD1324" s="234"/>
      <c r="AE1324" s="234"/>
      <c r="AF1324" s="234"/>
      <c r="AG1324" s="234"/>
      <c r="AH1324" s="234"/>
      <c r="AI1324" s="234"/>
      <c r="AJ1324" s="234"/>
      <c r="AK1324" s="234"/>
      <c r="AL1324" s="258" t="str">
        <f t="shared" si="171"/>
        <v>нет</v>
      </c>
      <c r="AM1324" s="258" t="str">
        <f t="shared" si="173"/>
        <v>нет</v>
      </c>
      <c r="AN1324" s="258">
        <f t="shared" si="170"/>
        <v>0</v>
      </c>
      <c r="AO1324" s="258" t="e">
        <f t="shared" si="172"/>
        <v>#VALUE!</v>
      </c>
    </row>
    <row r="1325" spans="1:41">
      <c r="A1325" s="261" t="e">
        <f t="shared" si="174"/>
        <v>#VALUE!</v>
      </c>
      <c r="B1325" s="241">
        <v>1322</v>
      </c>
      <c r="C1325" s="242"/>
      <c r="D1325" s="257" t="str">
        <f t="shared" si="167"/>
        <v/>
      </c>
      <c r="E1325" s="234"/>
      <c r="F1325" s="234"/>
      <c r="G1325" s="242"/>
      <c r="H1325" s="257" t="str">
        <f t="shared" si="168"/>
        <v/>
      </c>
      <c r="I1325" s="234"/>
      <c r="J1325" s="234"/>
      <c r="K1325" s="234"/>
      <c r="L1325" s="234"/>
      <c r="M1325" s="308">
        <f t="shared" si="169"/>
        <v>0</v>
      </c>
      <c r="N1325" s="234"/>
      <c r="O1325" s="234"/>
      <c r="P1325" s="234"/>
      <c r="Q1325" s="234"/>
      <c r="R1325" s="234"/>
      <c r="S1325" s="234"/>
      <c r="T1325" s="234"/>
      <c r="U1325" s="234"/>
      <c r="V1325" s="234"/>
      <c r="W1325" s="234"/>
      <c r="X1325" s="234"/>
      <c r="Y1325" s="234"/>
      <c r="Z1325" s="234"/>
      <c r="AA1325" s="234"/>
      <c r="AB1325" s="234"/>
      <c r="AC1325" s="234"/>
      <c r="AD1325" s="234"/>
      <c r="AE1325" s="234"/>
      <c r="AF1325" s="234"/>
      <c r="AG1325" s="234"/>
      <c r="AH1325" s="234"/>
      <c r="AI1325" s="234"/>
      <c r="AJ1325" s="234"/>
      <c r="AK1325" s="234"/>
      <c r="AL1325" s="258" t="str">
        <f t="shared" si="171"/>
        <v>нет</v>
      </c>
      <c r="AM1325" s="258" t="str">
        <f t="shared" si="173"/>
        <v>нет</v>
      </c>
      <c r="AN1325" s="258">
        <f t="shared" si="170"/>
        <v>0</v>
      </c>
      <c r="AO1325" s="258" t="e">
        <f t="shared" si="172"/>
        <v>#VALUE!</v>
      </c>
    </row>
    <row r="1326" spans="1:41">
      <c r="A1326" s="261" t="e">
        <f t="shared" si="174"/>
        <v>#VALUE!</v>
      </c>
      <c r="B1326" s="241">
        <v>1323</v>
      </c>
      <c r="C1326" s="242"/>
      <c r="D1326" s="257" t="str">
        <f t="shared" si="167"/>
        <v/>
      </c>
      <c r="E1326" s="234"/>
      <c r="F1326" s="234"/>
      <c r="G1326" s="242"/>
      <c r="H1326" s="257" t="str">
        <f t="shared" si="168"/>
        <v/>
      </c>
      <c r="I1326" s="234"/>
      <c r="J1326" s="234"/>
      <c r="K1326" s="234"/>
      <c r="L1326" s="234"/>
      <c r="M1326" s="308">
        <f t="shared" si="169"/>
        <v>0</v>
      </c>
      <c r="N1326" s="234"/>
      <c r="O1326" s="234"/>
      <c r="P1326" s="234"/>
      <c r="Q1326" s="234"/>
      <c r="R1326" s="234"/>
      <c r="S1326" s="234"/>
      <c r="T1326" s="234"/>
      <c r="U1326" s="234"/>
      <c r="V1326" s="234"/>
      <c r="W1326" s="234"/>
      <c r="X1326" s="234"/>
      <c r="Y1326" s="234"/>
      <c r="Z1326" s="234"/>
      <c r="AA1326" s="234"/>
      <c r="AB1326" s="234"/>
      <c r="AC1326" s="234"/>
      <c r="AD1326" s="234"/>
      <c r="AE1326" s="234"/>
      <c r="AF1326" s="234"/>
      <c r="AG1326" s="234"/>
      <c r="AH1326" s="234"/>
      <c r="AI1326" s="234"/>
      <c r="AJ1326" s="234"/>
      <c r="AK1326" s="234"/>
      <c r="AL1326" s="258" t="str">
        <f t="shared" si="171"/>
        <v>нет</v>
      </c>
      <c r="AM1326" s="258" t="str">
        <f t="shared" si="173"/>
        <v>нет</v>
      </c>
      <c r="AN1326" s="258">
        <f t="shared" si="170"/>
        <v>0</v>
      </c>
      <c r="AO1326" s="258" t="e">
        <f t="shared" si="172"/>
        <v>#VALUE!</v>
      </c>
    </row>
    <row r="1327" spans="1:41">
      <c r="A1327" s="261" t="e">
        <f t="shared" si="174"/>
        <v>#VALUE!</v>
      </c>
      <c r="B1327" s="241">
        <v>1324</v>
      </c>
      <c r="C1327" s="242"/>
      <c r="D1327" s="257" t="str">
        <f t="shared" si="167"/>
        <v/>
      </c>
      <c r="E1327" s="234"/>
      <c r="F1327" s="234"/>
      <c r="G1327" s="242"/>
      <c r="H1327" s="257" t="str">
        <f t="shared" si="168"/>
        <v/>
      </c>
      <c r="I1327" s="234"/>
      <c r="J1327" s="234"/>
      <c r="K1327" s="234"/>
      <c r="L1327" s="234"/>
      <c r="M1327" s="308">
        <f t="shared" si="169"/>
        <v>0</v>
      </c>
      <c r="N1327" s="234"/>
      <c r="O1327" s="234"/>
      <c r="P1327" s="234"/>
      <c r="Q1327" s="234"/>
      <c r="R1327" s="234"/>
      <c r="S1327" s="234"/>
      <c r="T1327" s="234"/>
      <c r="U1327" s="234"/>
      <c r="V1327" s="234"/>
      <c r="W1327" s="234"/>
      <c r="X1327" s="234"/>
      <c r="Y1327" s="234"/>
      <c r="Z1327" s="234"/>
      <c r="AA1327" s="234"/>
      <c r="AB1327" s="234"/>
      <c r="AC1327" s="234"/>
      <c r="AD1327" s="234"/>
      <c r="AE1327" s="234"/>
      <c r="AF1327" s="234"/>
      <c r="AG1327" s="234"/>
      <c r="AH1327" s="234"/>
      <c r="AI1327" s="234"/>
      <c r="AJ1327" s="234"/>
      <c r="AK1327" s="234"/>
      <c r="AL1327" s="258" t="str">
        <f t="shared" si="171"/>
        <v>нет</v>
      </c>
      <c r="AM1327" s="258" t="str">
        <f t="shared" si="173"/>
        <v>нет</v>
      </c>
      <c r="AN1327" s="258">
        <f t="shared" si="170"/>
        <v>0</v>
      </c>
      <c r="AO1327" s="258" t="e">
        <f t="shared" si="172"/>
        <v>#VALUE!</v>
      </c>
    </row>
    <row r="1328" spans="1:41">
      <c r="A1328" s="261" t="e">
        <f t="shared" si="174"/>
        <v>#VALUE!</v>
      </c>
      <c r="B1328" s="241">
        <v>1325</v>
      </c>
      <c r="C1328" s="242"/>
      <c r="D1328" s="257" t="str">
        <f t="shared" si="167"/>
        <v/>
      </c>
      <c r="E1328" s="234"/>
      <c r="F1328" s="234"/>
      <c r="G1328" s="242"/>
      <c r="H1328" s="257" t="str">
        <f t="shared" si="168"/>
        <v/>
      </c>
      <c r="I1328" s="234"/>
      <c r="J1328" s="234"/>
      <c r="K1328" s="234"/>
      <c r="L1328" s="234"/>
      <c r="M1328" s="308">
        <f t="shared" si="169"/>
        <v>0</v>
      </c>
      <c r="N1328" s="234"/>
      <c r="O1328" s="234"/>
      <c r="P1328" s="234"/>
      <c r="Q1328" s="234"/>
      <c r="R1328" s="234"/>
      <c r="S1328" s="234"/>
      <c r="T1328" s="234"/>
      <c r="U1328" s="234"/>
      <c r="V1328" s="234"/>
      <c r="W1328" s="234"/>
      <c r="X1328" s="234"/>
      <c r="Y1328" s="234"/>
      <c r="Z1328" s="234"/>
      <c r="AA1328" s="234"/>
      <c r="AB1328" s="234"/>
      <c r="AC1328" s="234"/>
      <c r="AD1328" s="234"/>
      <c r="AE1328" s="234"/>
      <c r="AF1328" s="234"/>
      <c r="AG1328" s="234"/>
      <c r="AH1328" s="234"/>
      <c r="AI1328" s="234"/>
      <c r="AJ1328" s="234"/>
      <c r="AK1328" s="234"/>
      <c r="AL1328" s="258" t="str">
        <f t="shared" si="171"/>
        <v>нет</v>
      </c>
      <c r="AM1328" s="258" t="str">
        <f t="shared" si="173"/>
        <v>нет</v>
      </c>
      <c r="AN1328" s="258">
        <f t="shared" si="170"/>
        <v>0</v>
      </c>
      <c r="AO1328" s="258" t="e">
        <f t="shared" si="172"/>
        <v>#VALUE!</v>
      </c>
    </row>
    <row r="1329" spans="1:41">
      <c r="A1329" s="261" t="e">
        <f t="shared" si="174"/>
        <v>#VALUE!</v>
      </c>
      <c r="B1329" s="241">
        <v>1326</v>
      </c>
      <c r="C1329" s="242"/>
      <c r="D1329" s="257" t="str">
        <f t="shared" si="167"/>
        <v/>
      </c>
      <c r="E1329" s="234"/>
      <c r="F1329" s="234"/>
      <c r="G1329" s="242"/>
      <c r="H1329" s="257" t="str">
        <f t="shared" si="168"/>
        <v/>
      </c>
      <c r="I1329" s="234"/>
      <c r="J1329" s="234"/>
      <c r="K1329" s="234"/>
      <c r="L1329" s="234"/>
      <c r="M1329" s="308">
        <f t="shared" si="169"/>
        <v>0</v>
      </c>
      <c r="N1329" s="234"/>
      <c r="O1329" s="234"/>
      <c r="P1329" s="234"/>
      <c r="Q1329" s="234"/>
      <c r="R1329" s="234"/>
      <c r="S1329" s="234"/>
      <c r="T1329" s="234"/>
      <c r="U1329" s="234"/>
      <c r="V1329" s="234"/>
      <c r="W1329" s="234"/>
      <c r="X1329" s="234"/>
      <c r="Y1329" s="234"/>
      <c r="Z1329" s="234"/>
      <c r="AA1329" s="234"/>
      <c r="AB1329" s="234"/>
      <c r="AC1329" s="234"/>
      <c r="AD1329" s="234"/>
      <c r="AE1329" s="234"/>
      <c r="AF1329" s="234"/>
      <c r="AG1329" s="234"/>
      <c r="AH1329" s="234"/>
      <c r="AI1329" s="234"/>
      <c r="AJ1329" s="234"/>
      <c r="AK1329" s="234"/>
      <c r="AL1329" s="258" t="str">
        <f t="shared" si="171"/>
        <v>нет</v>
      </c>
      <c r="AM1329" s="258" t="str">
        <f t="shared" si="173"/>
        <v>нет</v>
      </c>
      <c r="AN1329" s="258">
        <f t="shared" si="170"/>
        <v>0</v>
      </c>
      <c r="AO1329" s="258" t="e">
        <f t="shared" si="172"/>
        <v>#VALUE!</v>
      </c>
    </row>
    <row r="1330" spans="1:41">
      <c r="A1330" s="261" t="e">
        <f t="shared" si="174"/>
        <v>#VALUE!</v>
      </c>
      <c r="B1330" s="241">
        <v>1327</v>
      </c>
      <c r="C1330" s="242"/>
      <c r="D1330" s="257" t="str">
        <f t="shared" si="167"/>
        <v/>
      </c>
      <c r="E1330" s="234"/>
      <c r="F1330" s="234"/>
      <c r="G1330" s="242"/>
      <c r="H1330" s="257" t="str">
        <f t="shared" si="168"/>
        <v/>
      </c>
      <c r="I1330" s="234"/>
      <c r="J1330" s="234"/>
      <c r="K1330" s="234"/>
      <c r="L1330" s="234"/>
      <c r="M1330" s="308">
        <f t="shared" si="169"/>
        <v>0</v>
      </c>
      <c r="N1330" s="234"/>
      <c r="O1330" s="234"/>
      <c r="P1330" s="234"/>
      <c r="Q1330" s="234"/>
      <c r="R1330" s="234"/>
      <c r="S1330" s="234"/>
      <c r="T1330" s="234"/>
      <c r="U1330" s="234"/>
      <c r="V1330" s="234"/>
      <c r="W1330" s="234"/>
      <c r="X1330" s="234"/>
      <c r="Y1330" s="234"/>
      <c r="Z1330" s="234"/>
      <c r="AA1330" s="234"/>
      <c r="AB1330" s="234"/>
      <c r="AC1330" s="234"/>
      <c r="AD1330" s="234"/>
      <c r="AE1330" s="234"/>
      <c r="AF1330" s="234"/>
      <c r="AG1330" s="234"/>
      <c r="AH1330" s="234"/>
      <c r="AI1330" s="234"/>
      <c r="AJ1330" s="234"/>
      <c r="AK1330" s="234"/>
      <c r="AL1330" s="258" t="str">
        <f t="shared" si="171"/>
        <v>нет</v>
      </c>
      <c r="AM1330" s="258" t="str">
        <f t="shared" si="173"/>
        <v>нет</v>
      </c>
      <c r="AN1330" s="258">
        <f t="shared" si="170"/>
        <v>0</v>
      </c>
      <c r="AO1330" s="258" t="e">
        <f t="shared" si="172"/>
        <v>#VALUE!</v>
      </c>
    </row>
    <row r="1331" spans="1:41">
      <c r="A1331" s="261" t="e">
        <f t="shared" si="174"/>
        <v>#VALUE!</v>
      </c>
      <c r="B1331" s="241">
        <v>1328</v>
      </c>
      <c r="C1331" s="242"/>
      <c r="D1331" s="257" t="str">
        <f t="shared" si="167"/>
        <v/>
      </c>
      <c r="E1331" s="234"/>
      <c r="F1331" s="234"/>
      <c r="G1331" s="242"/>
      <c r="H1331" s="257" t="str">
        <f t="shared" si="168"/>
        <v/>
      </c>
      <c r="I1331" s="234"/>
      <c r="J1331" s="234"/>
      <c r="K1331" s="234"/>
      <c r="L1331" s="234"/>
      <c r="M1331" s="308">
        <f t="shared" si="169"/>
        <v>0</v>
      </c>
      <c r="N1331" s="234"/>
      <c r="O1331" s="234"/>
      <c r="P1331" s="234"/>
      <c r="Q1331" s="234"/>
      <c r="R1331" s="234"/>
      <c r="S1331" s="234"/>
      <c r="T1331" s="234"/>
      <c r="U1331" s="234"/>
      <c r="V1331" s="234"/>
      <c r="W1331" s="234"/>
      <c r="X1331" s="234"/>
      <c r="Y1331" s="234"/>
      <c r="Z1331" s="234"/>
      <c r="AA1331" s="234"/>
      <c r="AB1331" s="234"/>
      <c r="AC1331" s="234"/>
      <c r="AD1331" s="234"/>
      <c r="AE1331" s="234"/>
      <c r="AF1331" s="234"/>
      <c r="AG1331" s="234"/>
      <c r="AH1331" s="234"/>
      <c r="AI1331" s="234"/>
      <c r="AJ1331" s="234"/>
      <c r="AK1331" s="234"/>
      <c r="AL1331" s="258" t="str">
        <f t="shared" si="171"/>
        <v>нет</v>
      </c>
      <c r="AM1331" s="258" t="str">
        <f t="shared" si="173"/>
        <v>нет</v>
      </c>
      <c r="AN1331" s="258">
        <f t="shared" si="170"/>
        <v>0</v>
      </c>
      <c r="AO1331" s="258" t="e">
        <f t="shared" si="172"/>
        <v>#VALUE!</v>
      </c>
    </row>
    <row r="1332" spans="1:41">
      <c r="A1332" s="261" t="e">
        <f t="shared" si="174"/>
        <v>#VALUE!</v>
      </c>
      <c r="B1332" s="241">
        <v>1329</v>
      </c>
      <c r="C1332" s="242"/>
      <c r="D1332" s="257" t="str">
        <f t="shared" si="167"/>
        <v/>
      </c>
      <c r="E1332" s="234"/>
      <c r="F1332" s="234"/>
      <c r="G1332" s="242"/>
      <c r="H1332" s="257" t="str">
        <f t="shared" si="168"/>
        <v/>
      </c>
      <c r="I1332" s="234"/>
      <c r="J1332" s="234"/>
      <c r="K1332" s="234"/>
      <c r="L1332" s="234"/>
      <c r="M1332" s="308">
        <f t="shared" si="169"/>
        <v>0</v>
      </c>
      <c r="N1332" s="234"/>
      <c r="O1332" s="234"/>
      <c r="P1332" s="234"/>
      <c r="Q1332" s="234"/>
      <c r="R1332" s="234"/>
      <c r="S1332" s="234"/>
      <c r="T1332" s="234"/>
      <c r="U1332" s="234"/>
      <c r="V1332" s="234"/>
      <c r="W1332" s="234"/>
      <c r="X1332" s="234"/>
      <c r="Y1332" s="234"/>
      <c r="Z1332" s="234"/>
      <c r="AA1332" s="234"/>
      <c r="AB1332" s="234"/>
      <c r="AC1332" s="234"/>
      <c r="AD1332" s="234"/>
      <c r="AE1332" s="234"/>
      <c r="AF1332" s="234"/>
      <c r="AG1332" s="234"/>
      <c r="AH1332" s="234"/>
      <c r="AI1332" s="234"/>
      <c r="AJ1332" s="234"/>
      <c r="AK1332" s="234"/>
      <c r="AL1332" s="258" t="str">
        <f t="shared" si="171"/>
        <v>нет</v>
      </c>
      <c r="AM1332" s="258" t="str">
        <f t="shared" si="173"/>
        <v>нет</v>
      </c>
      <c r="AN1332" s="258">
        <f t="shared" si="170"/>
        <v>0</v>
      </c>
      <c r="AO1332" s="258" t="e">
        <f t="shared" si="172"/>
        <v>#VALUE!</v>
      </c>
    </row>
    <row r="1333" spans="1:41">
      <c r="A1333" s="261" t="e">
        <f t="shared" si="174"/>
        <v>#VALUE!</v>
      </c>
      <c r="B1333" s="241">
        <v>1330</v>
      </c>
      <c r="C1333" s="242"/>
      <c r="D1333" s="257" t="str">
        <f t="shared" si="167"/>
        <v/>
      </c>
      <c r="E1333" s="234"/>
      <c r="F1333" s="234"/>
      <c r="G1333" s="242"/>
      <c r="H1333" s="257" t="str">
        <f t="shared" si="168"/>
        <v/>
      </c>
      <c r="I1333" s="234"/>
      <c r="J1333" s="234"/>
      <c r="K1333" s="234"/>
      <c r="L1333" s="234"/>
      <c r="M1333" s="308">
        <f t="shared" si="169"/>
        <v>0</v>
      </c>
      <c r="N1333" s="234"/>
      <c r="O1333" s="234"/>
      <c r="P1333" s="234"/>
      <c r="Q1333" s="234"/>
      <c r="R1333" s="234"/>
      <c r="S1333" s="234"/>
      <c r="T1333" s="234"/>
      <c r="U1333" s="234"/>
      <c r="V1333" s="234"/>
      <c r="W1333" s="234"/>
      <c r="X1333" s="234"/>
      <c r="Y1333" s="234"/>
      <c r="Z1333" s="234"/>
      <c r="AA1333" s="234"/>
      <c r="AB1333" s="234"/>
      <c r="AC1333" s="234"/>
      <c r="AD1333" s="234"/>
      <c r="AE1333" s="234"/>
      <c r="AF1333" s="234"/>
      <c r="AG1333" s="234"/>
      <c r="AH1333" s="234"/>
      <c r="AI1333" s="234"/>
      <c r="AJ1333" s="234"/>
      <c r="AK1333" s="234"/>
      <c r="AL1333" s="258" t="str">
        <f t="shared" si="171"/>
        <v>нет</v>
      </c>
      <c r="AM1333" s="258" t="str">
        <f t="shared" si="173"/>
        <v>нет</v>
      </c>
      <c r="AN1333" s="258">
        <f t="shared" si="170"/>
        <v>0</v>
      </c>
      <c r="AO1333" s="258" t="e">
        <f t="shared" si="172"/>
        <v>#VALUE!</v>
      </c>
    </row>
    <row r="1334" spans="1:41">
      <c r="A1334" s="261" t="e">
        <f t="shared" si="174"/>
        <v>#VALUE!</v>
      </c>
      <c r="B1334" s="241">
        <v>1331</v>
      </c>
      <c r="C1334" s="242"/>
      <c r="D1334" s="257" t="str">
        <f t="shared" si="167"/>
        <v/>
      </c>
      <c r="E1334" s="234"/>
      <c r="F1334" s="234"/>
      <c r="G1334" s="242"/>
      <c r="H1334" s="257" t="str">
        <f t="shared" si="168"/>
        <v/>
      </c>
      <c r="I1334" s="234"/>
      <c r="J1334" s="234"/>
      <c r="K1334" s="234"/>
      <c r="L1334" s="234"/>
      <c r="M1334" s="308">
        <f t="shared" si="169"/>
        <v>0</v>
      </c>
      <c r="N1334" s="234"/>
      <c r="O1334" s="234"/>
      <c r="P1334" s="234"/>
      <c r="Q1334" s="234"/>
      <c r="R1334" s="234"/>
      <c r="S1334" s="234"/>
      <c r="T1334" s="234"/>
      <c r="U1334" s="234"/>
      <c r="V1334" s="234"/>
      <c r="W1334" s="234"/>
      <c r="X1334" s="234"/>
      <c r="Y1334" s="234"/>
      <c r="Z1334" s="234"/>
      <c r="AA1334" s="234"/>
      <c r="AB1334" s="234"/>
      <c r="AC1334" s="234"/>
      <c r="AD1334" s="234"/>
      <c r="AE1334" s="234"/>
      <c r="AF1334" s="234"/>
      <c r="AG1334" s="234"/>
      <c r="AH1334" s="234"/>
      <c r="AI1334" s="234"/>
      <c r="AJ1334" s="234"/>
      <c r="AK1334" s="234"/>
      <c r="AL1334" s="258" t="str">
        <f t="shared" si="171"/>
        <v>нет</v>
      </c>
      <c r="AM1334" s="258" t="str">
        <f t="shared" si="173"/>
        <v>нет</v>
      </c>
      <c r="AN1334" s="258">
        <f t="shared" si="170"/>
        <v>0</v>
      </c>
      <c r="AO1334" s="258" t="e">
        <f t="shared" si="172"/>
        <v>#VALUE!</v>
      </c>
    </row>
    <row r="1335" spans="1:41">
      <c r="A1335" s="261" t="e">
        <f t="shared" si="174"/>
        <v>#VALUE!</v>
      </c>
      <c r="B1335" s="241">
        <v>1332</v>
      </c>
      <c r="C1335" s="242"/>
      <c r="D1335" s="257" t="str">
        <f t="shared" si="167"/>
        <v/>
      </c>
      <c r="E1335" s="234"/>
      <c r="F1335" s="234"/>
      <c r="G1335" s="242"/>
      <c r="H1335" s="257" t="str">
        <f t="shared" si="168"/>
        <v/>
      </c>
      <c r="I1335" s="234"/>
      <c r="J1335" s="234"/>
      <c r="K1335" s="234"/>
      <c r="L1335" s="234"/>
      <c r="M1335" s="308">
        <f t="shared" si="169"/>
        <v>0</v>
      </c>
      <c r="N1335" s="234"/>
      <c r="O1335" s="234"/>
      <c r="P1335" s="234"/>
      <c r="Q1335" s="234"/>
      <c r="R1335" s="234"/>
      <c r="S1335" s="234"/>
      <c r="T1335" s="234"/>
      <c r="U1335" s="234"/>
      <c r="V1335" s="234"/>
      <c r="W1335" s="234"/>
      <c r="X1335" s="234"/>
      <c r="Y1335" s="234"/>
      <c r="Z1335" s="234"/>
      <c r="AA1335" s="234"/>
      <c r="AB1335" s="234"/>
      <c r="AC1335" s="234"/>
      <c r="AD1335" s="234"/>
      <c r="AE1335" s="234"/>
      <c r="AF1335" s="234"/>
      <c r="AG1335" s="234"/>
      <c r="AH1335" s="234"/>
      <c r="AI1335" s="234"/>
      <c r="AJ1335" s="234"/>
      <c r="AK1335" s="234"/>
      <c r="AL1335" s="258" t="str">
        <f t="shared" si="171"/>
        <v>нет</v>
      </c>
      <c r="AM1335" s="258" t="str">
        <f t="shared" si="173"/>
        <v>нет</v>
      </c>
      <c r="AN1335" s="258">
        <f t="shared" si="170"/>
        <v>0</v>
      </c>
      <c r="AO1335" s="258" t="e">
        <f t="shared" si="172"/>
        <v>#VALUE!</v>
      </c>
    </row>
    <row r="1336" spans="1:41">
      <c r="A1336" s="261" t="e">
        <f t="shared" si="174"/>
        <v>#VALUE!</v>
      </c>
      <c r="B1336" s="241">
        <v>1333</v>
      </c>
      <c r="C1336" s="242"/>
      <c r="D1336" s="257" t="str">
        <f t="shared" si="167"/>
        <v/>
      </c>
      <c r="E1336" s="234"/>
      <c r="F1336" s="234"/>
      <c r="G1336" s="242"/>
      <c r="H1336" s="257" t="str">
        <f t="shared" si="168"/>
        <v/>
      </c>
      <c r="I1336" s="234"/>
      <c r="J1336" s="234"/>
      <c r="K1336" s="234"/>
      <c r="L1336" s="234"/>
      <c r="M1336" s="308">
        <f t="shared" si="169"/>
        <v>0</v>
      </c>
      <c r="N1336" s="234"/>
      <c r="O1336" s="234"/>
      <c r="P1336" s="234"/>
      <c r="Q1336" s="234"/>
      <c r="R1336" s="234"/>
      <c r="S1336" s="234"/>
      <c r="T1336" s="234"/>
      <c r="U1336" s="234"/>
      <c r="V1336" s="234"/>
      <c r="W1336" s="234"/>
      <c r="X1336" s="234"/>
      <c r="Y1336" s="234"/>
      <c r="Z1336" s="234"/>
      <c r="AA1336" s="234"/>
      <c r="AB1336" s="234"/>
      <c r="AC1336" s="234"/>
      <c r="AD1336" s="234"/>
      <c r="AE1336" s="234"/>
      <c r="AF1336" s="234"/>
      <c r="AG1336" s="234"/>
      <c r="AH1336" s="234"/>
      <c r="AI1336" s="234"/>
      <c r="AJ1336" s="234"/>
      <c r="AK1336" s="234"/>
      <c r="AL1336" s="258" t="str">
        <f t="shared" si="171"/>
        <v>нет</v>
      </c>
      <c r="AM1336" s="258" t="str">
        <f t="shared" si="173"/>
        <v>нет</v>
      </c>
      <c r="AN1336" s="258">
        <f t="shared" si="170"/>
        <v>0</v>
      </c>
      <c r="AO1336" s="258" t="e">
        <f t="shared" si="172"/>
        <v>#VALUE!</v>
      </c>
    </row>
    <row r="1337" spans="1:41">
      <c r="A1337" s="261" t="e">
        <f t="shared" si="174"/>
        <v>#VALUE!</v>
      </c>
      <c r="B1337" s="241">
        <v>1334</v>
      </c>
      <c r="C1337" s="242"/>
      <c r="D1337" s="257" t="str">
        <f t="shared" si="167"/>
        <v/>
      </c>
      <c r="E1337" s="234"/>
      <c r="F1337" s="234"/>
      <c r="G1337" s="242"/>
      <c r="H1337" s="257" t="str">
        <f t="shared" si="168"/>
        <v/>
      </c>
      <c r="I1337" s="234"/>
      <c r="J1337" s="234"/>
      <c r="K1337" s="234"/>
      <c r="L1337" s="234"/>
      <c r="M1337" s="308">
        <f t="shared" si="169"/>
        <v>0</v>
      </c>
      <c r="N1337" s="234"/>
      <c r="O1337" s="234"/>
      <c r="P1337" s="234"/>
      <c r="Q1337" s="234"/>
      <c r="R1337" s="234"/>
      <c r="S1337" s="234"/>
      <c r="T1337" s="234"/>
      <c r="U1337" s="234"/>
      <c r="V1337" s="234"/>
      <c r="W1337" s="234"/>
      <c r="X1337" s="234"/>
      <c r="Y1337" s="234"/>
      <c r="Z1337" s="234"/>
      <c r="AA1337" s="234"/>
      <c r="AB1337" s="234"/>
      <c r="AC1337" s="234"/>
      <c r="AD1337" s="234"/>
      <c r="AE1337" s="234"/>
      <c r="AF1337" s="234"/>
      <c r="AG1337" s="234"/>
      <c r="AH1337" s="234"/>
      <c r="AI1337" s="234"/>
      <c r="AJ1337" s="234"/>
      <c r="AK1337" s="234"/>
      <c r="AL1337" s="258" t="str">
        <f t="shared" si="171"/>
        <v>нет</v>
      </c>
      <c r="AM1337" s="258" t="str">
        <f t="shared" si="173"/>
        <v>нет</v>
      </c>
      <c r="AN1337" s="258">
        <f t="shared" si="170"/>
        <v>0</v>
      </c>
      <c r="AO1337" s="258" t="e">
        <f t="shared" si="172"/>
        <v>#VALUE!</v>
      </c>
    </row>
    <row r="1338" spans="1:41">
      <c r="A1338" s="261" t="e">
        <f t="shared" si="174"/>
        <v>#VALUE!</v>
      </c>
      <c r="B1338" s="241">
        <v>1335</v>
      </c>
      <c r="C1338" s="242"/>
      <c r="D1338" s="257" t="str">
        <f t="shared" si="167"/>
        <v/>
      </c>
      <c r="E1338" s="234"/>
      <c r="F1338" s="234"/>
      <c r="G1338" s="242"/>
      <c r="H1338" s="257" t="str">
        <f t="shared" si="168"/>
        <v/>
      </c>
      <c r="I1338" s="234"/>
      <c r="J1338" s="234"/>
      <c r="K1338" s="234"/>
      <c r="L1338" s="234"/>
      <c r="M1338" s="308">
        <f t="shared" si="169"/>
        <v>0</v>
      </c>
      <c r="N1338" s="234"/>
      <c r="O1338" s="234"/>
      <c r="P1338" s="234"/>
      <c r="Q1338" s="234"/>
      <c r="R1338" s="234"/>
      <c r="S1338" s="234"/>
      <c r="T1338" s="234"/>
      <c r="U1338" s="234"/>
      <c r="V1338" s="234"/>
      <c r="W1338" s="234"/>
      <c r="X1338" s="234"/>
      <c r="Y1338" s="234"/>
      <c r="Z1338" s="234"/>
      <c r="AA1338" s="234"/>
      <c r="AB1338" s="234"/>
      <c r="AC1338" s="234"/>
      <c r="AD1338" s="234"/>
      <c r="AE1338" s="234"/>
      <c r="AF1338" s="234"/>
      <c r="AG1338" s="234"/>
      <c r="AH1338" s="234"/>
      <c r="AI1338" s="234"/>
      <c r="AJ1338" s="234"/>
      <c r="AK1338" s="234"/>
      <c r="AL1338" s="258" t="str">
        <f t="shared" si="171"/>
        <v>нет</v>
      </c>
      <c r="AM1338" s="258" t="str">
        <f t="shared" si="173"/>
        <v>нет</v>
      </c>
      <c r="AN1338" s="258">
        <f t="shared" si="170"/>
        <v>0</v>
      </c>
      <c r="AO1338" s="258" t="e">
        <f t="shared" si="172"/>
        <v>#VALUE!</v>
      </c>
    </row>
    <row r="1339" spans="1:41">
      <c r="A1339" s="261" t="e">
        <f t="shared" si="174"/>
        <v>#VALUE!</v>
      </c>
      <c r="B1339" s="241">
        <v>1336</v>
      </c>
      <c r="C1339" s="242"/>
      <c r="D1339" s="257" t="str">
        <f t="shared" si="167"/>
        <v/>
      </c>
      <c r="E1339" s="234"/>
      <c r="F1339" s="234"/>
      <c r="G1339" s="242"/>
      <c r="H1339" s="257" t="str">
        <f t="shared" si="168"/>
        <v/>
      </c>
      <c r="I1339" s="234"/>
      <c r="J1339" s="234"/>
      <c r="K1339" s="234"/>
      <c r="L1339" s="234"/>
      <c r="M1339" s="308">
        <f t="shared" si="169"/>
        <v>0</v>
      </c>
      <c r="N1339" s="234"/>
      <c r="O1339" s="234"/>
      <c r="P1339" s="234"/>
      <c r="Q1339" s="234"/>
      <c r="R1339" s="234"/>
      <c r="S1339" s="234"/>
      <c r="T1339" s="234"/>
      <c r="U1339" s="234"/>
      <c r="V1339" s="234"/>
      <c r="W1339" s="234"/>
      <c r="X1339" s="234"/>
      <c r="Y1339" s="234"/>
      <c r="Z1339" s="234"/>
      <c r="AA1339" s="234"/>
      <c r="AB1339" s="234"/>
      <c r="AC1339" s="234"/>
      <c r="AD1339" s="234"/>
      <c r="AE1339" s="234"/>
      <c r="AF1339" s="234"/>
      <c r="AG1339" s="234"/>
      <c r="AH1339" s="234"/>
      <c r="AI1339" s="234"/>
      <c r="AJ1339" s="234"/>
      <c r="AK1339" s="234"/>
      <c r="AL1339" s="258" t="str">
        <f t="shared" si="171"/>
        <v>нет</v>
      </c>
      <c r="AM1339" s="258" t="str">
        <f t="shared" si="173"/>
        <v>нет</v>
      </c>
      <c r="AN1339" s="258">
        <f t="shared" si="170"/>
        <v>0</v>
      </c>
      <c r="AO1339" s="258" t="e">
        <f t="shared" si="172"/>
        <v>#VALUE!</v>
      </c>
    </row>
    <row r="1340" spans="1:41">
      <c r="A1340" s="261" t="e">
        <f t="shared" si="174"/>
        <v>#VALUE!</v>
      </c>
      <c r="B1340" s="241">
        <v>1337</v>
      </c>
      <c r="C1340" s="242"/>
      <c r="D1340" s="257" t="str">
        <f t="shared" si="167"/>
        <v/>
      </c>
      <c r="E1340" s="234"/>
      <c r="F1340" s="234"/>
      <c r="G1340" s="242"/>
      <c r="H1340" s="257" t="str">
        <f t="shared" si="168"/>
        <v/>
      </c>
      <c r="I1340" s="234"/>
      <c r="J1340" s="234"/>
      <c r="K1340" s="234"/>
      <c r="L1340" s="234"/>
      <c r="M1340" s="308">
        <f t="shared" si="169"/>
        <v>0</v>
      </c>
      <c r="N1340" s="234"/>
      <c r="O1340" s="234"/>
      <c r="P1340" s="234"/>
      <c r="Q1340" s="234"/>
      <c r="R1340" s="234"/>
      <c r="S1340" s="234"/>
      <c r="T1340" s="234"/>
      <c r="U1340" s="234"/>
      <c r="V1340" s="234"/>
      <c r="W1340" s="234"/>
      <c r="X1340" s="234"/>
      <c r="Y1340" s="234"/>
      <c r="Z1340" s="234"/>
      <c r="AA1340" s="234"/>
      <c r="AB1340" s="234"/>
      <c r="AC1340" s="234"/>
      <c r="AD1340" s="234"/>
      <c r="AE1340" s="234"/>
      <c r="AF1340" s="234"/>
      <c r="AG1340" s="234"/>
      <c r="AH1340" s="234"/>
      <c r="AI1340" s="234"/>
      <c r="AJ1340" s="234"/>
      <c r="AK1340" s="234"/>
      <c r="AL1340" s="258" t="str">
        <f t="shared" si="171"/>
        <v>нет</v>
      </c>
      <c r="AM1340" s="258" t="str">
        <f t="shared" si="173"/>
        <v>нет</v>
      </c>
      <c r="AN1340" s="258">
        <f t="shared" si="170"/>
        <v>0</v>
      </c>
      <c r="AO1340" s="258" t="e">
        <f t="shared" si="172"/>
        <v>#VALUE!</v>
      </c>
    </row>
    <row r="1341" spans="1:41">
      <c r="A1341" s="261" t="e">
        <f t="shared" si="174"/>
        <v>#VALUE!</v>
      </c>
      <c r="B1341" s="241">
        <v>1338</v>
      </c>
      <c r="C1341" s="242"/>
      <c r="D1341" s="257" t="str">
        <f t="shared" si="167"/>
        <v/>
      </c>
      <c r="E1341" s="234"/>
      <c r="F1341" s="234"/>
      <c r="G1341" s="242"/>
      <c r="H1341" s="257" t="str">
        <f t="shared" si="168"/>
        <v/>
      </c>
      <c r="I1341" s="234"/>
      <c r="J1341" s="234"/>
      <c r="K1341" s="234"/>
      <c r="L1341" s="234"/>
      <c r="M1341" s="308">
        <f t="shared" si="169"/>
        <v>0</v>
      </c>
      <c r="N1341" s="234"/>
      <c r="O1341" s="234"/>
      <c r="P1341" s="234"/>
      <c r="Q1341" s="234"/>
      <c r="R1341" s="234"/>
      <c r="S1341" s="234"/>
      <c r="T1341" s="234"/>
      <c r="U1341" s="234"/>
      <c r="V1341" s="234"/>
      <c r="W1341" s="234"/>
      <c r="X1341" s="234"/>
      <c r="Y1341" s="234"/>
      <c r="Z1341" s="234"/>
      <c r="AA1341" s="234"/>
      <c r="AB1341" s="234"/>
      <c r="AC1341" s="234"/>
      <c r="AD1341" s="234"/>
      <c r="AE1341" s="234"/>
      <c r="AF1341" s="234"/>
      <c r="AG1341" s="234"/>
      <c r="AH1341" s="234"/>
      <c r="AI1341" s="234"/>
      <c r="AJ1341" s="234"/>
      <c r="AK1341" s="234"/>
      <c r="AL1341" s="258" t="str">
        <f t="shared" si="171"/>
        <v>нет</v>
      </c>
      <c r="AM1341" s="258" t="str">
        <f t="shared" si="173"/>
        <v>нет</v>
      </c>
      <c r="AN1341" s="258">
        <f t="shared" si="170"/>
        <v>0</v>
      </c>
      <c r="AO1341" s="258" t="e">
        <f t="shared" si="172"/>
        <v>#VALUE!</v>
      </c>
    </row>
    <row r="1342" spans="1:41">
      <c r="A1342" s="261" t="e">
        <f t="shared" si="174"/>
        <v>#VALUE!</v>
      </c>
      <c r="B1342" s="241">
        <v>1339</v>
      </c>
      <c r="C1342" s="242"/>
      <c r="D1342" s="257" t="str">
        <f t="shared" si="167"/>
        <v/>
      </c>
      <c r="E1342" s="234"/>
      <c r="F1342" s="234"/>
      <c r="G1342" s="242"/>
      <c r="H1342" s="257" t="str">
        <f t="shared" si="168"/>
        <v/>
      </c>
      <c r="I1342" s="234"/>
      <c r="J1342" s="234"/>
      <c r="K1342" s="234"/>
      <c r="L1342" s="234"/>
      <c r="M1342" s="308">
        <f t="shared" si="169"/>
        <v>0</v>
      </c>
      <c r="N1342" s="234"/>
      <c r="O1342" s="234"/>
      <c r="P1342" s="234"/>
      <c r="Q1342" s="234"/>
      <c r="R1342" s="234"/>
      <c r="S1342" s="234"/>
      <c r="T1342" s="234"/>
      <c r="U1342" s="234"/>
      <c r="V1342" s="234"/>
      <c r="W1342" s="234"/>
      <c r="X1342" s="234"/>
      <c r="Y1342" s="234"/>
      <c r="Z1342" s="234"/>
      <c r="AA1342" s="234"/>
      <c r="AB1342" s="234"/>
      <c r="AC1342" s="234"/>
      <c r="AD1342" s="234"/>
      <c r="AE1342" s="234"/>
      <c r="AF1342" s="234"/>
      <c r="AG1342" s="234"/>
      <c r="AH1342" s="234"/>
      <c r="AI1342" s="234"/>
      <c r="AJ1342" s="234"/>
      <c r="AK1342" s="234"/>
      <c r="AL1342" s="258" t="str">
        <f t="shared" si="171"/>
        <v>нет</v>
      </c>
      <c r="AM1342" s="258" t="str">
        <f t="shared" si="173"/>
        <v>нет</v>
      </c>
      <c r="AN1342" s="258">
        <f t="shared" si="170"/>
        <v>0</v>
      </c>
      <c r="AO1342" s="258" t="e">
        <f t="shared" si="172"/>
        <v>#VALUE!</v>
      </c>
    </row>
    <row r="1343" spans="1:41">
      <c r="A1343" s="261" t="e">
        <f t="shared" si="174"/>
        <v>#VALUE!</v>
      </c>
      <c r="B1343" s="241">
        <v>1340</v>
      </c>
      <c r="C1343" s="242"/>
      <c r="D1343" s="257" t="str">
        <f t="shared" ref="D1343:D1406" si="175">IFERROR(VLOOKUP(C1343,msu,2,0),"")</f>
        <v/>
      </c>
      <c r="E1343" s="234"/>
      <c r="F1343" s="234"/>
      <c r="G1343" s="242"/>
      <c r="H1343" s="257" t="str">
        <f t="shared" ref="H1343:H1406" si="176">IFERROR(VLOOKUP(G1343,oo,2,0),"")</f>
        <v/>
      </c>
      <c r="I1343" s="234"/>
      <c r="J1343" s="234"/>
      <c r="K1343" s="234"/>
      <c r="L1343" s="234"/>
      <c r="M1343" s="308">
        <f t="shared" ref="M1343:M1406" si="177">COUNTA(N1343:AK1343)</f>
        <v>0</v>
      </c>
      <c r="N1343" s="234"/>
      <c r="O1343" s="234"/>
      <c r="P1343" s="234"/>
      <c r="Q1343" s="234"/>
      <c r="R1343" s="234"/>
      <c r="S1343" s="234"/>
      <c r="T1343" s="234"/>
      <c r="U1343" s="234"/>
      <c r="V1343" s="234"/>
      <c r="W1343" s="234"/>
      <c r="X1343" s="234"/>
      <c r="Y1343" s="234"/>
      <c r="Z1343" s="234"/>
      <c r="AA1343" s="234"/>
      <c r="AB1343" s="234"/>
      <c r="AC1343" s="234"/>
      <c r="AD1343" s="234"/>
      <c r="AE1343" s="234"/>
      <c r="AF1343" s="234"/>
      <c r="AG1343" s="234"/>
      <c r="AH1343" s="234"/>
      <c r="AI1343" s="234"/>
      <c r="AJ1343" s="234"/>
      <c r="AK1343" s="234"/>
      <c r="AL1343" s="258" t="str">
        <f t="shared" si="171"/>
        <v>нет</v>
      </c>
      <c r="AM1343" s="258" t="str">
        <f t="shared" si="173"/>
        <v>нет</v>
      </c>
      <c r="AN1343" s="258">
        <f t="shared" ref="AN1343:AN1406" si="178">COUNTIF(N1343:AK1343,"призер")+COUNTIF(N1343:AK1343,"победитель")</f>
        <v>0</v>
      </c>
      <c r="AO1343" s="258" t="e">
        <f t="shared" si="172"/>
        <v>#VALUE!</v>
      </c>
    </row>
    <row r="1344" spans="1:41">
      <c r="A1344" s="261" t="e">
        <f t="shared" si="174"/>
        <v>#VALUE!</v>
      </c>
      <c r="B1344" s="241">
        <v>1341</v>
      </c>
      <c r="C1344" s="242"/>
      <c r="D1344" s="257" t="str">
        <f t="shared" si="175"/>
        <v/>
      </c>
      <c r="E1344" s="234"/>
      <c r="F1344" s="234"/>
      <c r="G1344" s="242"/>
      <c r="H1344" s="257" t="str">
        <f t="shared" si="176"/>
        <v/>
      </c>
      <c r="I1344" s="234"/>
      <c r="J1344" s="234"/>
      <c r="K1344" s="234"/>
      <c r="L1344" s="234"/>
      <c r="M1344" s="308">
        <f t="shared" si="177"/>
        <v>0</v>
      </c>
      <c r="N1344" s="234"/>
      <c r="O1344" s="234"/>
      <c r="P1344" s="234"/>
      <c r="Q1344" s="234"/>
      <c r="R1344" s="234"/>
      <c r="S1344" s="234"/>
      <c r="T1344" s="234"/>
      <c r="U1344" s="234"/>
      <c r="V1344" s="234"/>
      <c r="W1344" s="234"/>
      <c r="X1344" s="234"/>
      <c r="Y1344" s="234"/>
      <c r="Z1344" s="234"/>
      <c r="AA1344" s="234"/>
      <c r="AB1344" s="234"/>
      <c r="AC1344" s="234"/>
      <c r="AD1344" s="234"/>
      <c r="AE1344" s="234"/>
      <c r="AF1344" s="234"/>
      <c r="AG1344" s="234"/>
      <c r="AH1344" s="234"/>
      <c r="AI1344" s="234"/>
      <c r="AJ1344" s="234"/>
      <c r="AK1344" s="234"/>
      <c r="AL1344" s="258" t="str">
        <f t="shared" si="171"/>
        <v>нет</v>
      </c>
      <c r="AM1344" s="258" t="str">
        <f t="shared" si="173"/>
        <v>нет</v>
      </c>
      <c r="AN1344" s="258">
        <f t="shared" si="178"/>
        <v>0</v>
      </c>
      <c r="AO1344" s="258" t="e">
        <f t="shared" si="172"/>
        <v>#VALUE!</v>
      </c>
    </row>
    <row r="1345" spans="1:41">
      <c r="A1345" s="261" t="e">
        <f t="shared" si="174"/>
        <v>#VALUE!</v>
      </c>
      <c r="B1345" s="241">
        <v>1342</v>
      </c>
      <c r="C1345" s="242"/>
      <c r="D1345" s="257" t="str">
        <f t="shared" si="175"/>
        <v/>
      </c>
      <c r="E1345" s="234"/>
      <c r="F1345" s="234"/>
      <c r="G1345" s="242"/>
      <c r="H1345" s="257" t="str">
        <f t="shared" si="176"/>
        <v/>
      </c>
      <c r="I1345" s="234"/>
      <c r="J1345" s="234"/>
      <c r="K1345" s="234"/>
      <c r="L1345" s="234"/>
      <c r="M1345" s="308">
        <f t="shared" si="177"/>
        <v>0</v>
      </c>
      <c r="N1345" s="234"/>
      <c r="O1345" s="234"/>
      <c r="P1345" s="234"/>
      <c r="Q1345" s="234"/>
      <c r="R1345" s="234"/>
      <c r="S1345" s="234"/>
      <c r="T1345" s="234"/>
      <c r="U1345" s="234"/>
      <c r="V1345" s="234"/>
      <c r="W1345" s="234"/>
      <c r="X1345" s="234"/>
      <c r="Y1345" s="234"/>
      <c r="Z1345" s="234"/>
      <c r="AA1345" s="234"/>
      <c r="AB1345" s="234"/>
      <c r="AC1345" s="234"/>
      <c r="AD1345" s="234"/>
      <c r="AE1345" s="234"/>
      <c r="AF1345" s="234"/>
      <c r="AG1345" s="234"/>
      <c r="AH1345" s="234"/>
      <c r="AI1345" s="234"/>
      <c r="AJ1345" s="234"/>
      <c r="AK1345" s="234"/>
      <c r="AL1345" s="258" t="str">
        <f t="shared" si="171"/>
        <v>нет</v>
      </c>
      <c r="AM1345" s="258" t="str">
        <f t="shared" si="173"/>
        <v>нет</v>
      </c>
      <c r="AN1345" s="258">
        <f t="shared" si="178"/>
        <v>0</v>
      </c>
      <c r="AO1345" s="258" t="e">
        <f t="shared" si="172"/>
        <v>#VALUE!</v>
      </c>
    </row>
    <row r="1346" spans="1:41">
      <c r="A1346" s="261" t="e">
        <f t="shared" si="174"/>
        <v>#VALUE!</v>
      </c>
      <c r="B1346" s="241">
        <v>1343</v>
      </c>
      <c r="C1346" s="242"/>
      <c r="D1346" s="257" t="str">
        <f t="shared" si="175"/>
        <v/>
      </c>
      <c r="E1346" s="234"/>
      <c r="F1346" s="234"/>
      <c r="G1346" s="242"/>
      <c r="H1346" s="257" t="str">
        <f t="shared" si="176"/>
        <v/>
      </c>
      <c r="I1346" s="234"/>
      <c r="J1346" s="234"/>
      <c r="K1346" s="234"/>
      <c r="L1346" s="234"/>
      <c r="M1346" s="308">
        <f t="shared" si="177"/>
        <v>0</v>
      </c>
      <c r="N1346" s="234"/>
      <c r="O1346" s="234"/>
      <c r="P1346" s="234"/>
      <c r="Q1346" s="234"/>
      <c r="R1346" s="234"/>
      <c r="S1346" s="234"/>
      <c r="T1346" s="234"/>
      <c r="U1346" s="234"/>
      <c r="V1346" s="234"/>
      <c r="W1346" s="234"/>
      <c r="X1346" s="234"/>
      <c r="Y1346" s="234"/>
      <c r="Z1346" s="234"/>
      <c r="AA1346" s="234"/>
      <c r="AB1346" s="234"/>
      <c r="AC1346" s="234"/>
      <c r="AD1346" s="234"/>
      <c r="AE1346" s="234"/>
      <c r="AF1346" s="234"/>
      <c r="AG1346" s="234"/>
      <c r="AH1346" s="234"/>
      <c r="AI1346" s="234"/>
      <c r="AJ1346" s="234"/>
      <c r="AK1346" s="234"/>
      <c r="AL1346" s="258" t="str">
        <f t="shared" si="171"/>
        <v>нет</v>
      </c>
      <c r="AM1346" s="258" t="str">
        <f t="shared" si="173"/>
        <v>нет</v>
      </c>
      <c r="AN1346" s="258">
        <f t="shared" si="178"/>
        <v>0</v>
      </c>
      <c r="AO1346" s="258" t="e">
        <f t="shared" si="172"/>
        <v>#VALUE!</v>
      </c>
    </row>
    <row r="1347" spans="1:41">
      <c r="A1347" s="261" t="e">
        <f t="shared" si="174"/>
        <v>#VALUE!</v>
      </c>
      <c r="B1347" s="241">
        <v>1344</v>
      </c>
      <c r="C1347" s="242"/>
      <c r="D1347" s="257" t="str">
        <f t="shared" si="175"/>
        <v/>
      </c>
      <c r="E1347" s="234"/>
      <c r="F1347" s="234"/>
      <c r="G1347" s="242"/>
      <c r="H1347" s="257" t="str">
        <f t="shared" si="176"/>
        <v/>
      </c>
      <c r="I1347" s="234"/>
      <c r="J1347" s="234"/>
      <c r="K1347" s="234"/>
      <c r="L1347" s="234"/>
      <c r="M1347" s="308">
        <f t="shared" si="177"/>
        <v>0</v>
      </c>
      <c r="N1347" s="234"/>
      <c r="O1347" s="234"/>
      <c r="P1347" s="234"/>
      <c r="Q1347" s="234"/>
      <c r="R1347" s="234"/>
      <c r="S1347" s="234"/>
      <c r="T1347" s="234"/>
      <c r="U1347" s="234"/>
      <c r="V1347" s="234"/>
      <c r="W1347" s="234"/>
      <c r="X1347" s="234"/>
      <c r="Y1347" s="234"/>
      <c r="Z1347" s="234"/>
      <c r="AA1347" s="234"/>
      <c r="AB1347" s="234"/>
      <c r="AC1347" s="234"/>
      <c r="AD1347" s="234"/>
      <c r="AE1347" s="234"/>
      <c r="AF1347" s="234"/>
      <c r="AG1347" s="234"/>
      <c r="AH1347" s="234"/>
      <c r="AI1347" s="234"/>
      <c r="AJ1347" s="234"/>
      <c r="AK1347" s="234"/>
      <c r="AL1347" s="258" t="str">
        <f t="shared" si="171"/>
        <v>нет</v>
      </c>
      <c r="AM1347" s="258" t="str">
        <f t="shared" si="173"/>
        <v>нет</v>
      </c>
      <c r="AN1347" s="258">
        <f t="shared" si="178"/>
        <v>0</v>
      </c>
      <c r="AO1347" s="258" t="e">
        <f t="shared" si="172"/>
        <v>#VALUE!</v>
      </c>
    </row>
    <row r="1348" spans="1:41">
      <c r="A1348" s="261" t="e">
        <f t="shared" si="174"/>
        <v>#VALUE!</v>
      </c>
      <c r="B1348" s="241">
        <v>1345</v>
      </c>
      <c r="C1348" s="242"/>
      <c r="D1348" s="257" t="str">
        <f t="shared" si="175"/>
        <v/>
      </c>
      <c r="E1348" s="234"/>
      <c r="F1348" s="234"/>
      <c r="G1348" s="242"/>
      <c r="H1348" s="257" t="str">
        <f t="shared" si="176"/>
        <v/>
      </c>
      <c r="I1348" s="234"/>
      <c r="J1348" s="234"/>
      <c r="K1348" s="234"/>
      <c r="L1348" s="234"/>
      <c r="M1348" s="308">
        <f t="shared" si="177"/>
        <v>0</v>
      </c>
      <c r="N1348" s="234"/>
      <c r="O1348" s="234"/>
      <c r="P1348" s="234"/>
      <c r="Q1348" s="234"/>
      <c r="R1348" s="234"/>
      <c r="S1348" s="234"/>
      <c r="T1348" s="234"/>
      <c r="U1348" s="234"/>
      <c r="V1348" s="234"/>
      <c r="W1348" s="234"/>
      <c r="X1348" s="234"/>
      <c r="Y1348" s="234"/>
      <c r="Z1348" s="234"/>
      <c r="AA1348" s="234"/>
      <c r="AB1348" s="234"/>
      <c r="AC1348" s="234"/>
      <c r="AD1348" s="234"/>
      <c r="AE1348" s="234"/>
      <c r="AF1348" s="234"/>
      <c r="AG1348" s="234"/>
      <c r="AH1348" s="234"/>
      <c r="AI1348" s="234"/>
      <c r="AJ1348" s="234"/>
      <c r="AK1348" s="234"/>
      <c r="AL1348" s="258" t="str">
        <f t="shared" si="171"/>
        <v>нет</v>
      </c>
      <c r="AM1348" s="258" t="str">
        <f t="shared" si="173"/>
        <v>нет</v>
      </c>
      <c r="AN1348" s="258">
        <f t="shared" si="178"/>
        <v>0</v>
      </c>
      <c r="AO1348" s="258" t="e">
        <f t="shared" si="172"/>
        <v>#VALUE!</v>
      </c>
    </row>
    <row r="1349" spans="1:41">
      <c r="A1349" s="261" t="e">
        <f t="shared" si="174"/>
        <v>#VALUE!</v>
      </c>
      <c r="B1349" s="241">
        <v>1346</v>
      </c>
      <c r="C1349" s="242"/>
      <c r="D1349" s="257" t="str">
        <f t="shared" si="175"/>
        <v/>
      </c>
      <c r="E1349" s="234"/>
      <c r="F1349" s="234"/>
      <c r="G1349" s="242"/>
      <c r="H1349" s="257" t="str">
        <f t="shared" si="176"/>
        <v/>
      </c>
      <c r="I1349" s="234"/>
      <c r="J1349" s="234"/>
      <c r="K1349" s="234"/>
      <c r="L1349" s="234"/>
      <c r="M1349" s="308">
        <f t="shared" si="177"/>
        <v>0</v>
      </c>
      <c r="N1349" s="234"/>
      <c r="O1349" s="234"/>
      <c r="P1349" s="234"/>
      <c r="Q1349" s="234"/>
      <c r="R1349" s="234"/>
      <c r="S1349" s="234"/>
      <c r="T1349" s="234"/>
      <c r="U1349" s="234"/>
      <c r="V1349" s="234"/>
      <c r="W1349" s="234"/>
      <c r="X1349" s="234"/>
      <c r="Y1349" s="234"/>
      <c r="Z1349" s="234"/>
      <c r="AA1349" s="234"/>
      <c r="AB1349" s="234"/>
      <c r="AC1349" s="234"/>
      <c r="AD1349" s="234"/>
      <c r="AE1349" s="234"/>
      <c r="AF1349" s="234"/>
      <c r="AG1349" s="234"/>
      <c r="AH1349" s="234"/>
      <c r="AI1349" s="234"/>
      <c r="AJ1349" s="234"/>
      <c r="AK1349" s="234"/>
      <c r="AL1349" s="258" t="str">
        <f t="shared" ref="AL1349:AL1412" si="179">IF($I1349&lt;5,"нет",IF($I1349&gt;9,"нет","да"))</f>
        <v>нет</v>
      </c>
      <c r="AM1349" s="258" t="str">
        <f t="shared" si="173"/>
        <v>нет</v>
      </c>
      <c r="AN1349" s="258">
        <f t="shared" si="178"/>
        <v>0</v>
      </c>
      <c r="AO1349" s="258" t="e">
        <f t="shared" ref="AO1349:AO1412" si="180">IF(LEN(G1349)=5,LEFT(G1349,1)+100,LEFT(G1349,2)+100)</f>
        <v>#VALUE!</v>
      </c>
    </row>
    <row r="1350" spans="1:41">
      <c r="A1350" s="261" t="e">
        <f t="shared" si="174"/>
        <v>#VALUE!</v>
      </c>
      <c r="B1350" s="241">
        <v>1347</v>
      </c>
      <c r="C1350" s="242"/>
      <c r="D1350" s="257" t="str">
        <f t="shared" si="175"/>
        <v/>
      </c>
      <c r="E1350" s="234"/>
      <c r="F1350" s="234"/>
      <c r="G1350" s="242"/>
      <c r="H1350" s="257" t="str">
        <f t="shared" si="176"/>
        <v/>
      </c>
      <c r="I1350" s="234"/>
      <c r="J1350" s="234"/>
      <c r="K1350" s="234"/>
      <c r="L1350" s="234"/>
      <c r="M1350" s="308">
        <f t="shared" si="177"/>
        <v>0</v>
      </c>
      <c r="N1350" s="234"/>
      <c r="O1350" s="234"/>
      <c r="P1350" s="234"/>
      <c r="Q1350" s="234"/>
      <c r="R1350" s="234"/>
      <c r="S1350" s="234"/>
      <c r="T1350" s="234"/>
      <c r="U1350" s="234"/>
      <c r="V1350" s="234"/>
      <c r="W1350" s="234"/>
      <c r="X1350" s="234"/>
      <c r="Y1350" s="234"/>
      <c r="Z1350" s="234"/>
      <c r="AA1350" s="234"/>
      <c r="AB1350" s="234"/>
      <c r="AC1350" s="234"/>
      <c r="AD1350" s="234"/>
      <c r="AE1350" s="234"/>
      <c r="AF1350" s="234"/>
      <c r="AG1350" s="234"/>
      <c r="AH1350" s="234"/>
      <c r="AI1350" s="234"/>
      <c r="AJ1350" s="234"/>
      <c r="AK1350" s="234"/>
      <c r="AL1350" s="258" t="str">
        <f t="shared" si="179"/>
        <v>нет</v>
      </c>
      <c r="AM1350" s="258" t="str">
        <f t="shared" ref="AM1350:AM1413" si="181">IF($I1350&lt;=9,"нет","да")</f>
        <v>нет</v>
      </c>
      <c r="AN1350" s="258">
        <f t="shared" si="178"/>
        <v>0</v>
      </c>
      <c r="AO1350" s="258" t="e">
        <f t="shared" si="180"/>
        <v>#VALUE!</v>
      </c>
    </row>
    <row r="1351" spans="1:41">
      <c r="A1351" s="261" t="e">
        <f t="shared" si="174"/>
        <v>#VALUE!</v>
      </c>
      <c r="B1351" s="241">
        <v>1348</v>
      </c>
      <c r="C1351" s="242"/>
      <c r="D1351" s="257" t="str">
        <f t="shared" si="175"/>
        <v/>
      </c>
      <c r="E1351" s="234"/>
      <c r="F1351" s="234"/>
      <c r="G1351" s="242"/>
      <c r="H1351" s="257" t="str">
        <f t="shared" si="176"/>
        <v/>
      </c>
      <c r="I1351" s="234"/>
      <c r="J1351" s="234"/>
      <c r="K1351" s="234"/>
      <c r="L1351" s="234"/>
      <c r="M1351" s="308">
        <f t="shared" si="177"/>
        <v>0</v>
      </c>
      <c r="N1351" s="234"/>
      <c r="O1351" s="234"/>
      <c r="P1351" s="234"/>
      <c r="Q1351" s="234"/>
      <c r="R1351" s="234"/>
      <c r="S1351" s="234"/>
      <c r="T1351" s="234"/>
      <c r="U1351" s="234"/>
      <c r="V1351" s="234"/>
      <c r="W1351" s="234"/>
      <c r="X1351" s="234"/>
      <c r="Y1351" s="234"/>
      <c r="Z1351" s="234"/>
      <c r="AA1351" s="234"/>
      <c r="AB1351" s="234"/>
      <c r="AC1351" s="234"/>
      <c r="AD1351" s="234"/>
      <c r="AE1351" s="234"/>
      <c r="AF1351" s="234"/>
      <c r="AG1351" s="234"/>
      <c r="AH1351" s="234"/>
      <c r="AI1351" s="234"/>
      <c r="AJ1351" s="234"/>
      <c r="AK1351" s="234"/>
      <c r="AL1351" s="258" t="str">
        <f t="shared" si="179"/>
        <v>нет</v>
      </c>
      <c r="AM1351" s="258" t="str">
        <f t="shared" si="181"/>
        <v>нет</v>
      </c>
      <c r="AN1351" s="258">
        <f t="shared" si="178"/>
        <v>0</v>
      </c>
      <c r="AO1351" s="258" t="e">
        <f t="shared" si="180"/>
        <v>#VALUE!</v>
      </c>
    </row>
    <row r="1352" spans="1:41">
      <c r="A1352" s="261" t="e">
        <f t="shared" ref="A1352:A1415" si="182">IF($AO1352=$C1352, "Код_ОО+МСУ_верно", "Требуется проверка кода ОО или МСУ, кроме 101, 102,103")</f>
        <v>#VALUE!</v>
      </c>
      <c r="B1352" s="241">
        <v>1349</v>
      </c>
      <c r="C1352" s="242"/>
      <c r="D1352" s="257" t="str">
        <f t="shared" si="175"/>
        <v/>
      </c>
      <c r="E1352" s="234"/>
      <c r="F1352" s="234"/>
      <c r="G1352" s="242"/>
      <c r="H1352" s="257" t="str">
        <f t="shared" si="176"/>
        <v/>
      </c>
      <c r="I1352" s="234"/>
      <c r="J1352" s="234"/>
      <c r="K1352" s="234"/>
      <c r="L1352" s="234"/>
      <c r="M1352" s="308">
        <f t="shared" si="177"/>
        <v>0</v>
      </c>
      <c r="N1352" s="234"/>
      <c r="O1352" s="234"/>
      <c r="P1352" s="234"/>
      <c r="Q1352" s="234"/>
      <c r="R1352" s="234"/>
      <c r="S1352" s="234"/>
      <c r="T1352" s="234"/>
      <c r="U1352" s="234"/>
      <c r="V1352" s="234"/>
      <c r="W1352" s="234"/>
      <c r="X1352" s="234"/>
      <c r="Y1352" s="234"/>
      <c r="Z1352" s="234"/>
      <c r="AA1352" s="234"/>
      <c r="AB1352" s="234"/>
      <c r="AC1352" s="234"/>
      <c r="AD1352" s="234"/>
      <c r="AE1352" s="234"/>
      <c r="AF1352" s="234"/>
      <c r="AG1352" s="234"/>
      <c r="AH1352" s="234"/>
      <c r="AI1352" s="234"/>
      <c r="AJ1352" s="234"/>
      <c r="AK1352" s="234"/>
      <c r="AL1352" s="258" t="str">
        <f t="shared" si="179"/>
        <v>нет</v>
      </c>
      <c r="AM1352" s="258" t="str">
        <f t="shared" si="181"/>
        <v>нет</v>
      </c>
      <c r="AN1352" s="258">
        <f t="shared" si="178"/>
        <v>0</v>
      </c>
      <c r="AO1352" s="258" t="e">
        <f t="shared" si="180"/>
        <v>#VALUE!</v>
      </c>
    </row>
    <row r="1353" spans="1:41">
      <c r="A1353" s="261" t="e">
        <f t="shared" si="182"/>
        <v>#VALUE!</v>
      </c>
      <c r="B1353" s="241">
        <v>1350</v>
      </c>
      <c r="C1353" s="242"/>
      <c r="D1353" s="257" t="str">
        <f t="shared" si="175"/>
        <v/>
      </c>
      <c r="E1353" s="234"/>
      <c r="F1353" s="234"/>
      <c r="G1353" s="242"/>
      <c r="H1353" s="257" t="str">
        <f t="shared" si="176"/>
        <v/>
      </c>
      <c r="I1353" s="234"/>
      <c r="J1353" s="234"/>
      <c r="K1353" s="234"/>
      <c r="L1353" s="234"/>
      <c r="M1353" s="308">
        <f t="shared" si="177"/>
        <v>0</v>
      </c>
      <c r="N1353" s="234"/>
      <c r="O1353" s="234"/>
      <c r="P1353" s="234"/>
      <c r="Q1353" s="234"/>
      <c r="R1353" s="234"/>
      <c r="S1353" s="234"/>
      <c r="T1353" s="234"/>
      <c r="U1353" s="234"/>
      <c r="V1353" s="234"/>
      <c r="W1353" s="234"/>
      <c r="X1353" s="234"/>
      <c r="Y1353" s="234"/>
      <c r="Z1353" s="234"/>
      <c r="AA1353" s="234"/>
      <c r="AB1353" s="234"/>
      <c r="AC1353" s="234"/>
      <c r="AD1353" s="234"/>
      <c r="AE1353" s="234"/>
      <c r="AF1353" s="234"/>
      <c r="AG1353" s="234"/>
      <c r="AH1353" s="234"/>
      <c r="AI1353" s="234"/>
      <c r="AJ1353" s="234"/>
      <c r="AK1353" s="234"/>
      <c r="AL1353" s="258" t="str">
        <f t="shared" si="179"/>
        <v>нет</v>
      </c>
      <c r="AM1353" s="258" t="str">
        <f t="shared" si="181"/>
        <v>нет</v>
      </c>
      <c r="AN1353" s="258">
        <f t="shared" si="178"/>
        <v>0</v>
      </c>
      <c r="AO1353" s="258" t="e">
        <f t="shared" si="180"/>
        <v>#VALUE!</v>
      </c>
    </row>
    <row r="1354" spans="1:41">
      <c r="A1354" s="261" t="e">
        <f t="shared" si="182"/>
        <v>#VALUE!</v>
      </c>
      <c r="B1354" s="241">
        <v>1351</v>
      </c>
      <c r="C1354" s="242"/>
      <c r="D1354" s="257" t="str">
        <f t="shared" si="175"/>
        <v/>
      </c>
      <c r="E1354" s="234"/>
      <c r="F1354" s="234"/>
      <c r="G1354" s="242"/>
      <c r="H1354" s="257" t="str">
        <f t="shared" si="176"/>
        <v/>
      </c>
      <c r="I1354" s="234"/>
      <c r="J1354" s="234"/>
      <c r="K1354" s="234"/>
      <c r="L1354" s="234"/>
      <c r="M1354" s="308">
        <f t="shared" si="177"/>
        <v>0</v>
      </c>
      <c r="N1354" s="234"/>
      <c r="O1354" s="234"/>
      <c r="P1354" s="234"/>
      <c r="Q1354" s="234"/>
      <c r="R1354" s="234"/>
      <c r="S1354" s="234"/>
      <c r="T1354" s="234"/>
      <c r="U1354" s="234"/>
      <c r="V1354" s="234"/>
      <c r="W1354" s="234"/>
      <c r="X1354" s="234"/>
      <c r="Y1354" s="234"/>
      <c r="Z1354" s="234"/>
      <c r="AA1354" s="234"/>
      <c r="AB1354" s="234"/>
      <c r="AC1354" s="234"/>
      <c r="AD1354" s="234"/>
      <c r="AE1354" s="234"/>
      <c r="AF1354" s="234"/>
      <c r="AG1354" s="234"/>
      <c r="AH1354" s="234"/>
      <c r="AI1354" s="234"/>
      <c r="AJ1354" s="234"/>
      <c r="AK1354" s="234"/>
      <c r="AL1354" s="258" t="str">
        <f t="shared" si="179"/>
        <v>нет</v>
      </c>
      <c r="AM1354" s="258" t="str">
        <f t="shared" si="181"/>
        <v>нет</v>
      </c>
      <c r="AN1354" s="258">
        <f t="shared" si="178"/>
        <v>0</v>
      </c>
      <c r="AO1354" s="258" t="e">
        <f t="shared" si="180"/>
        <v>#VALUE!</v>
      </c>
    </row>
    <row r="1355" spans="1:41">
      <c r="A1355" s="261" t="e">
        <f t="shared" si="182"/>
        <v>#VALUE!</v>
      </c>
      <c r="B1355" s="241">
        <v>1352</v>
      </c>
      <c r="C1355" s="242"/>
      <c r="D1355" s="257" t="str">
        <f t="shared" si="175"/>
        <v/>
      </c>
      <c r="E1355" s="234"/>
      <c r="F1355" s="234"/>
      <c r="G1355" s="242"/>
      <c r="H1355" s="257" t="str">
        <f t="shared" si="176"/>
        <v/>
      </c>
      <c r="I1355" s="234"/>
      <c r="J1355" s="234"/>
      <c r="K1355" s="234"/>
      <c r="L1355" s="234"/>
      <c r="M1355" s="308">
        <f t="shared" si="177"/>
        <v>0</v>
      </c>
      <c r="N1355" s="234"/>
      <c r="O1355" s="234"/>
      <c r="P1355" s="234"/>
      <c r="Q1355" s="234"/>
      <c r="R1355" s="234"/>
      <c r="S1355" s="234"/>
      <c r="T1355" s="234"/>
      <c r="U1355" s="234"/>
      <c r="V1355" s="234"/>
      <c r="W1355" s="234"/>
      <c r="X1355" s="234"/>
      <c r="Y1355" s="234"/>
      <c r="Z1355" s="234"/>
      <c r="AA1355" s="234"/>
      <c r="AB1355" s="234"/>
      <c r="AC1355" s="234"/>
      <c r="AD1355" s="234"/>
      <c r="AE1355" s="234"/>
      <c r="AF1355" s="234"/>
      <c r="AG1355" s="234"/>
      <c r="AH1355" s="234"/>
      <c r="AI1355" s="234"/>
      <c r="AJ1355" s="234"/>
      <c r="AK1355" s="234"/>
      <c r="AL1355" s="258" t="str">
        <f t="shared" si="179"/>
        <v>нет</v>
      </c>
      <c r="AM1355" s="258" t="str">
        <f t="shared" si="181"/>
        <v>нет</v>
      </c>
      <c r="AN1355" s="258">
        <f t="shared" si="178"/>
        <v>0</v>
      </c>
      <c r="AO1355" s="258" t="e">
        <f t="shared" si="180"/>
        <v>#VALUE!</v>
      </c>
    </row>
    <row r="1356" spans="1:41">
      <c r="A1356" s="261" t="e">
        <f t="shared" si="182"/>
        <v>#VALUE!</v>
      </c>
      <c r="B1356" s="241">
        <v>1353</v>
      </c>
      <c r="C1356" s="242"/>
      <c r="D1356" s="257" t="str">
        <f t="shared" si="175"/>
        <v/>
      </c>
      <c r="E1356" s="234"/>
      <c r="F1356" s="234"/>
      <c r="G1356" s="242"/>
      <c r="H1356" s="257" t="str">
        <f t="shared" si="176"/>
        <v/>
      </c>
      <c r="I1356" s="234"/>
      <c r="J1356" s="234"/>
      <c r="K1356" s="234"/>
      <c r="L1356" s="234"/>
      <c r="M1356" s="308">
        <f t="shared" si="177"/>
        <v>0</v>
      </c>
      <c r="N1356" s="234"/>
      <c r="O1356" s="234"/>
      <c r="P1356" s="234"/>
      <c r="Q1356" s="234"/>
      <c r="R1356" s="234"/>
      <c r="S1356" s="234"/>
      <c r="T1356" s="234"/>
      <c r="U1356" s="234"/>
      <c r="V1356" s="234"/>
      <c r="W1356" s="234"/>
      <c r="X1356" s="234"/>
      <c r="Y1356" s="234"/>
      <c r="Z1356" s="234"/>
      <c r="AA1356" s="234"/>
      <c r="AB1356" s="234"/>
      <c r="AC1356" s="234"/>
      <c r="AD1356" s="234"/>
      <c r="AE1356" s="234"/>
      <c r="AF1356" s="234"/>
      <c r="AG1356" s="234"/>
      <c r="AH1356" s="234"/>
      <c r="AI1356" s="234"/>
      <c r="AJ1356" s="234"/>
      <c r="AK1356" s="234"/>
      <c r="AL1356" s="258" t="str">
        <f t="shared" si="179"/>
        <v>нет</v>
      </c>
      <c r="AM1356" s="258" t="str">
        <f t="shared" si="181"/>
        <v>нет</v>
      </c>
      <c r="AN1356" s="258">
        <f t="shared" si="178"/>
        <v>0</v>
      </c>
      <c r="AO1356" s="258" t="e">
        <f t="shared" si="180"/>
        <v>#VALUE!</v>
      </c>
    </row>
    <row r="1357" spans="1:41">
      <c r="A1357" s="261" t="e">
        <f t="shared" si="182"/>
        <v>#VALUE!</v>
      </c>
      <c r="B1357" s="241">
        <v>1354</v>
      </c>
      <c r="C1357" s="242"/>
      <c r="D1357" s="257" t="str">
        <f t="shared" si="175"/>
        <v/>
      </c>
      <c r="E1357" s="234"/>
      <c r="F1357" s="234"/>
      <c r="G1357" s="242"/>
      <c r="H1357" s="257" t="str">
        <f t="shared" si="176"/>
        <v/>
      </c>
      <c r="I1357" s="234"/>
      <c r="J1357" s="234"/>
      <c r="K1357" s="234"/>
      <c r="L1357" s="234"/>
      <c r="M1357" s="308">
        <f t="shared" si="177"/>
        <v>0</v>
      </c>
      <c r="N1357" s="234"/>
      <c r="O1357" s="234"/>
      <c r="P1357" s="234"/>
      <c r="Q1357" s="234"/>
      <c r="R1357" s="234"/>
      <c r="S1357" s="234"/>
      <c r="T1357" s="234"/>
      <c r="U1357" s="234"/>
      <c r="V1357" s="234"/>
      <c r="W1357" s="234"/>
      <c r="X1357" s="234"/>
      <c r="Y1357" s="234"/>
      <c r="Z1357" s="234"/>
      <c r="AA1357" s="234"/>
      <c r="AB1357" s="234"/>
      <c r="AC1357" s="234"/>
      <c r="AD1357" s="234"/>
      <c r="AE1357" s="234"/>
      <c r="AF1357" s="234"/>
      <c r="AG1357" s="234"/>
      <c r="AH1357" s="234"/>
      <c r="AI1357" s="234"/>
      <c r="AJ1357" s="234"/>
      <c r="AK1357" s="234"/>
      <c r="AL1357" s="258" t="str">
        <f t="shared" si="179"/>
        <v>нет</v>
      </c>
      <c r="AM1357" s="258" t="str">
        <f t="shared" si="181"/>
        <v>нет</v>
      </c>
      <c r="AN1357" s="258">
        <f t="shared" si="178"/>
        <v>0</v>
      </c>
      <c r="AO1357" s="258" t="e">
        <f t="shared" si="180"/>
        <v>#VALUE!</v>
      </c>
    </row>
    <row r="1358" spans="1:41">
      <c r="A1358" s="261" t="e">
        <f t="shared" si="182"/>
        <v>#VALUE!</v>
      </c>
      <c r="B1358" s="241">
        <v>1355</v>
      </c>
      <c r="C1358" s="242"/>
      <c r="D1358" s="257" t="str">
        <f t="shared" si="175"/>
        <v/>
      </c>
      <c r="E1358" s="234"/>
      <c r="F1358" s="234"/>
      <c r="G1358" s="242"/>
      <c r="H1358" s="257" t="str">
        <f t="shared" si="176"/>
        <v/>
      </c>
      <c r="I1358" s="234"/>
      <c r="J1358" s="234"/>
      <c r="K1358" s="234"/>
      <c r="L1358" s="234"/>
      <c r="M1358" s="308">
        <f t="shared" si="177"/>
        <v>0</v>
      </c>
      <c r="N1358" s="234"/>
      <c r="O1358" s="234"/>
      <c r="P1358" s="234"/>
      <c r="Q1358" s="234"/>
      <c r="R1358" s="234"/>
      <c r="S1358" s="234"/>
      <c r="T1358" s="234"/>
      <c r="U1358" s="234"/>
      <c r="V1358" s="234"/>
      <c r="W1358" s="234"/>
      <c r="X1358" s="234"/>
      <c r="Y1358" s="234"/>
      <c r="Z1358" s="234"/>
      <c r="AA1358" s="234"/>
      <c r="AB1358" s="234"/>
      <c r="AC1358" s="234"/>
      <c r="AD1358" s="234"/>
      <c r="AE1358" s="234"/>
      <c r="AF1358" s="234"/>
      <c r="AG1358" s="234"/>
      <c r="AH1358" s="234"/>
      <c r="AI1358" s="234"/>
      <c r="AJ1358" s="234"/>
      <c r="AK1358" s="234"/>
      <c r="AL1358" s="258" t="str">
        <f t="shared" si="179"/>
        <v>нет</v>
      </c>
      <c r="AM1358" s="258" t="str">
        <f t="shared" si="181"/>
        <v>нет</v>
      </c>
      <c r="AN1358" s="258">
        <f t="shared" si="178"/>
        <v>0</v>
      </c>
      <c r="AO1358" s="258" t="e">
        <f t="shared" si="180"/>
        <v>#VALUE!</v>
      </c>
    </row>
    <row r="1359" spans="1:41">
      <c r="A1359" s="261" t="e">
        <f t="shared" si="182"/>
        <v>#VALUE!</v>
      </c>
      <c r="B1359" s="241">
        <v>1356</v>
      </c>
      <c r="C1359" s="242"/>
      <c r="D1359" s="257" t="str">
        <f t="shared" si="175"/>
        <v/>
      </c>
      <c r="E1359" s="234"/>
      <c r="F1359" s="234"/>
      <c r="G1359" s="242"/>
      <c r="H1359" s="257" t="str">
        <f t="shared" si="176"/>
        <v/>
      </c>
      <c r="I1359" s="234"/>
      <c r="J1359" s="234"/>
      <c r="K1359" s="234"/>
      <c r="L1359" s="234"/>
      <c r="M1359" s="308">
        <f t="shared" si="177"/>
        <v>0</v>
      </c>
      <c r="N1359" s="234"/>
      <c r="O1359" s="234"/>
      <c r="P1359" s="234"/>
      <c r="Q1359" s="234"/>
      <c r="R1359" s="234"/>
      <c r="S1359" s="234"/>
      <c r="T1359" s="234"/>
      <c r="U1359" s="234"/>
      <c r="V1359" s="234"/>
      <c r="W1359" s="234"/>
      <c r="X1359" s="234"/>
      <c r="Y1359" s="234"/>
      <c r="Z1359" s="234"/>
      <c r="AA1359" s="234"/>
      <c r="AB1359" s="234"/>
      <c r="AC1359" s="234"/>
      <c r="AD1359" s="234"/>
      <c r="AE1359" s="234"/>
      <c r="AF1359" s="234"/>
      <c r="AG1359" s="234"/>
      <c r="AH1359" s="234"/>
      <c r="AI1359" s="234"/>
      <c r="AJ1359" s="234"/>
      <c r="AK1359" s="234"/>
      <c r="AL1359" s="258" t="str">
        <f t="shared" si="179"/>
        <v>нет</v>
      </c>
      <c r="AM1359" s="258" t="str">
        <f t="shared" si="181"/>
        <v>нет</v>
      </c>
      <c r="AN1359" s="258">
        <f t="shared" si="178"/>
        <v>0</v>
      </c>
      <c r="AO1359" s="258" t="e">
        <f t="shared" si="180"/>
        <v>#VALUE!</v>
      </c>
    </row>
    <row r="1360" spans="1:41">
      <c r="A1360" s="261" t="e">
        <f t="shared" si="182"/>
        <v>#VALUE!</v>
      </c>
      <c r="B1360" s="241">
        <v>1357</v>
      </c>
      <c r="C1360" s="242"/>
      <c r="D1360" s="257" t="str">
        <f t="shared" si="175"/>
        <v/>
      </c>
      <c r="E1360" s="234"/>
      <c r="F1360" s="234"/>
      <c r="G1360" s="242"/>
      <c r="H1360" s="257" t="str">
        <f t="shared" si="176"/>
        <v/>
      </c>
      <c r="I1360" s="234"/>
      <c r="J1360" s="234"/>
      <c r="K1360" s="234"/>
      <c r="L1360" s="234"/>
      <c r="M1360" s="308">
        <f t="shared" si="177"/>
        <v>0</v>
      </c>
      <c r="N1360" s="234"/>
      <c r="O1360" s="234"/>
      <c r="P1360" s="234"/>
      <c r="Q1360" s="234"/>
      <c r="R1360" s="234"/>
      <c r="S1360" s="234"/>
      <c r="T1360" s="234"/>
      <c r="U1360" s="234"/>
      <c r="V1360" s="234"/>
      <c r="W1360" s="234"/>
      <c r="X1360" s="234"/>
      <c r="Y1360" s="234"/>
      <c r="Z1360" s="234"/>
      <c r="AA1360" s="234"/>
      <c r="AB1360" s="234"/>
      <c r="AC1360" s="234"/>
      <c r="AD1360" s="234"/>
      <c r="AE1360" s="234"/>
      <c r="AF1360" s="234"/>
      <c r="AG1360" s="234"/>
      <c r="AH1360" s="234"/>
      <c r="AI1360" s="234"/>
      <c r="AJ1360" s="234"/>
      <c r="AK1360" s="234"/>
      <c r="AL1360" s="258" t="str">
        <f t="shared" si="179"/>
        <v>нет</v>
      </c>
      <c r="AM1360" s="258" t="str">
        <f t="shared" si="181"/>
        <v>нет</v>
      </c>
      <c r="AN1360" s="258">
        <f t="shared" si="178"/>
        <v>0</v>
      </c>
      <c r="AO1360" s="258" t="e">
        <f t="shared" si="180"/>
        <v>#VALUE!</v>
      </c>
    </row>
    <row r="1361" spans="1:41">
      <c r="A1361" s="261" t="e">
        <f t="shared" si="182"/>
        <v>#VALUE!</v>
      </c>
      <c r="B1361" s="241">
        <v>1358</v>
      </c>
      <c r="C1361" s="242"/>
      <c r="D1361" s="257" t="str">
        <f t="shared" si="175"/>
        <v/>
      </c>
      <c r="E1361" s="234"/>
      <c r="F1361" s="234"/>
      <c r="G1361" s="242"/>
      <c r="H1361" s="257" t="str">
        <f t="shared" si="176"/>
        <v/>
      </c>
      <c r="I1361" s="234"/>
      <c r="J1361" s="234"/>
      <c r="K1361" s="234"/>
      <c r="L1361" s="234"/>
      <c r="M1361" s="308">
        <f t="shared" si="177"/>
        <v>0</v>
      </c>
      <c r="N1361" s="234"/>
      <c r="O1361" s="234"/>
      <c r="P1361" s="234"/>
      <c r="Q1361" s="234"/>
      <c r="R1361" s="234"/>
      <c r="S1361" s="234"/>
      <c r="T1361" s="234"/>
      <c r="U1361" s="234"/>
      <c r="V1361" s="234"/>
      <c r="W1361" s="234"/>
      <c r="X1361" s="234"/>
      <c r="Y1361" s="234"/>
      <c r="Z1361" s="234"/>
      <c r="AA1361" s="234"/>
      <c r="AB1361" s="234"/>
      <c r="AC1361" s="234"/>
      <c r="AD1361" s="234"/>
      <c r="AE1361" s="234"/>
      <c r="AF1361" s="234"/>
      <c r="AG1361" s="234"/>
      <c r="AH1361" s="234"/>
      <c r="AI1361" s="234"/>
      <c r="AJ1361" s="234"/>
      <c r="AK1361" s="234"/>
      <c r="AL1361" s="258" t="str">
        <f t="shared" si="179"/>
        <v>нет</v>
      </c>
      <c r="AM1361" s="258" t="str">
        <f t="shared" si="181"/>
        <v>нет</v>
      </c>
      <c r="AN1361" s="258">
        <f t="shared" si="178"/>
        <v>0</v>
      </c>
      <c r="AO1361" s="258" t="e">
        <f t="shared" si="180"/>
        <v>#VALUE!</v>
      </c>
    </row>
    <row r="1362" spans="1:41">
      <c r="A1362" s="261" t="e">
        <f t="shared" si="182"/>
        <v>#VALUE!</v>
      </c>
      <c r="B1362" s="241">
        <v>1359</v>
      </c>
      <c r="C1362" s="242"/>
      <c r="D1362" s="257" t="str">
        <f t="shared" si="175"/>
        <v/>
      </c>
      <c r="E1362" s="234"/>
      <c r="F1362" s="234"/>
      <c r="G1362" s="242"/>
      <c r="H1362" s="257" t="str">
        <f t="shared" si="176"/>
        <v/>
      </c>
      <c r="I1362" s="234"/>
      <c r="J1362" s="234"/>
      <c r="K1362" s="234"/>
      <c r="L1362" s="234"/>
      <c r="M1362" s="308">
        <f t="shared" si="177"/>
        <v>0</v>
      </c>
      <c r="N1362" s="234"/>
      <c r="O1362" s="234"/>
      <c r="P1362" s="234"/>
      <c r="Q1362" s="234"/>
      <c r="R1362" s="234"/>
      <c r="S1362" s="234"/>
      <c r="T1362" s="234"/>
      <c r="U1362" s="234"/>
      <c r="V1362" s="234"/>
      <c r="W1362" s="234"/>
      <c r="X1362" s="234"/>
      <c r="Y1362" s="234"/>
      <c r="Z1362" s="234"/>
      <c r="AA1362" s="234"/>
      <c r="AB1362" s="234"/>
      <c r="AC1362" s="234"/>
      <c r="AD1362" s="234"/>
      <c r="AE1362" s="234"/>
      <c r="AF1362" s="234"/>
      <c r="AG1362" s="234"/>
      <c r="AH1362" s="234"/>
      <c r="AI1362" s="234"/>
      <c r="AJ1362" s="234"/>
      <c r="AK1362" s="234"/>
      <c r="AL1362" s="258" t="str">
        <f t="shared" si="179"/>
        <v>нет</v>
      </c>
      <c r="AM1362" s="258" t="str">
        <f t="shared" si="181"/>
        <v>нет</v>
      </c>
      <c r="AN1362" s="258">
        <f t="shared" si="178"/>
        <v>0</v>
      </c>
      <c r="AO1362" s="258" t="e">
        <f t="shared" si="180"/>
        <v>#VALUE!</v>
      </c>
    </row>
    <row r="1363" spans="1:41">
      <c r="A1363" s="261" t="e">
        <f t="shared" si="182"/>
        <v>#VALUE!</v>
      </c>
      <c r="B1363" s="241">
        <v>1360</v>
      </c>
      <c r="C1363" s="242"/>
      <c r="D1363" s="257" t="str">
        <f t="shared" si="175"/>
        <v/>
      </c>
      <c r="E1363" s="234"/>
      <c r="F1363" s="234"/>
      <c r="G1363" s="242"/>
      <c r="H1363" s="257" t="str">
        <f t="shared" si="176"/>
        <v/>
      </c>
      <c r="I1363" s="234"/>
      <c r="J1363" s="234"/>
      <c r="K1363" s="234"/>
      <c r="L1363" s="234"/>
      <c r="M1363" s="308">
        <f t="shared" si="177"/>
        <v>0</v>
      </c>
      <c r="N1363" s="234"/>
      <c r="O1363" s="234"/>
      <c r="P1363" s="234"/>
      <c r="Q1363" s="234"/>
      <c r="R1363" s="234"/>
      <c r="S1363" s="234"/>
      <c r="T1363" s="234"/>
      <c r="U1363" s="234"/>
      <c r="V1363" s="234"/>
      <c r="W1363" s="234"/>
      <c r="X1363" s="234"/>
      <c r="Y1363" s="234"/>
      <c r="Z1363" s="234"/>
      <c r="AA1363" s="234"/>
      <c r="AB1363" s="234"/>
      <c r="AC1363" s="234"/>
      <c r="AD1363" s="234"/>
      <c r="AE1363" s="234"/>
      <c r="AF1363" s="234"/>
      <c r="AG1363" s="234"/>
      <c r="AH1363" s="234"/>
      <c r="AI1363" s="234"/>
      <c r="AJ1363" s="234"/>
      <c r="AK1363" s="234"/>
      <c r="AL1363" s="258" t="str">
        <f t="shared" si="179"/>
        <v>нет</v>
      </c>
      <c r="AM1363" s="258" t="str">
        <f t="shared" si="181"/>
        <v>нет</v>
      </c>
      <c r="AN1363" s="258">
        <f t="shared" si="178"/>
        <v>0</v>
      </c>
      <c r="AO1363" s="258" t="e">
        <f t="shared" si="180"/>
        <v>#VALUE!</v>
      </c>
    </row>
    <row r="1364" spans="1:41">
      <c r="A1364" s="261" t="e">
        <f t="shared" si="182"/>
        <v>#VALUE!</v>
      </c>
      <c r="B1364" s="241">
        <v>1361</v>
      </c>
      <c r="C1364" s="242"/>
      <c r="D1364" s="257" t="str">
        <f t="shared" si="175"/>
        <v/>
      </c>
      <c r="E1364" s="234"/>
      <c r="F1364" s="234"/>
      <c r="G1364" s="242"/>
      <c r="H1364" s="257" t="str">
        <f t="shared" si="176"/>
        <v/>
      </c>
      <c r="I1364" s="234"/>
      <c r="J1364" s="234"/>
      <c r="K1364" s="234"/>
      <c r="L1364" s="234"/>
      <c r="M1364" s="308">
        <f t="shared" si="177"/>
        <v>0</v>
      </c>
      <c r="N1364" s="234"/>
      <c r="O1364" s="234"/>
      <c r="P1364" s="234"/>
      <c r="Q1364" s="234"/>
      <c r="R1364" s="234"/>
      <c r="S1364" s="234"/>
      <c r="T1364" s="234"/>
      <c r="U1364" s="234"/>
      <c r="V1364" s="234"/>
      <c r="W1364" s="234"/>
      <c r="X1364" s="234"/>
      <c r="Y1364" s="234"/>
      <c r="Z1364" s="234"/>
      <c r="AA1364" s="234"/>
      <c r="AB1364" s="234"/>
      <c r="AC1364" s="234"/>
      <c r="AD1364" s="234"/>
      <c r="AE1364" s="234"/>
      <c r="AF1364" s="234"/>
      <c r="AG1364" s="234"/>
      <c r="AH1364" s="234"/>
      <c r="AI1364" s="234"/>
      <c r="AJ1364" s="234"/>
      <c r="AK1364" s="234"/>
      <c r="AL1364" s="258" t="str">
        <f t="shared" si="179"/>
        <v>нет</v>
      </c>
      <c r="AM1364" s="258" t="str">
        <f t="shared" si="181"/>
        <v>нет</v>
      </c>
      <c r="AN1364" s="258">
        <f t="shared" si="178"/>
        <v>0</v>
      </c>
      <c r="AO1364" s="258" t="e">
        <f t="shared" si="180"/>
        <v>#VALUE!</v>
      </c>
    </row>
    <row r="1365" spans="1:41">
      <c r="A1365" s="261" t="e">
        <f t="shared" si="182"/>
        <v>#VALUE!</v>
      </c>
      <c r="B1365" s="241">
        <v>1362</v>
      </c>
      <c r="C1365" s="242"/>
      <c r="D1365" s="257" t="str">
        <f t="shared" si="175"/>
        <v/>
      </c>
      <c r="E1365" s="234"/>
      <c r="F1365" s="234"/>
      <c r="G1365" s="242"/>
      <c r="H1365" s="257" t="str">
        <f t="shared" si="176"/>
        <v/>
      </c>
      <c r="I1365" s="234"/>
      <c r="J1365" s="234"/>
      <c r="K1365" s="234"/>
      <c r="L1365" s="234"/>
      <c r="M1365" s="308">
        <f t="shared" si="177"/>
        <v>0</v>
      </c>
      <c r="N1365" s="234"/>
      <c r="O1365" s="234"/>
      <c r="P1365" s="234"/>
      <c r="Q1365" s="234"/>
      <c r="R1365" s="234"/>
      <c r="S1365" s="234"/>
      <c r="T1365" s="234"/>
      <c r="U1365" s="234"/>
      <c r="V1365" s="234"/>
      <c r="W1365" s="234"/>
      <c r="X1365" s="234"/>
      <c r="Y1365" s="234"/>
      <c r="Z1365" s="234"/>
      <c r="AA1365" s="234"/>
      <c r="AB1365" s="234"/>
      <c r="AC1365" s="234"/>
      <c r="AD1365" s="234"/>
      <c r="AE1365" s="234"/>
      <c r="AF1365" s="234"/>
      <c r="AG1365" s="234"/>
      <c r="AH1365" s="234"/>
      <c r="AI1365" s="234"/>
      <c r="AJ1365" s="234"/>
      <c r="AK1365" s="234"/>
      <c r="AL1365" s="258" t="str">
        <f t="shared" si="179"/>
        <v>нет</v>
      </c>
      <c r="AM1365" s="258" t="str">
        <f t="shared" si="181"/>
        <v>нет</v>
      </c>
      <c r="AN1365" s="258">
        <f t="shared" si="178"/>
        <v>0</v>
      </c>
      <c r="AO1365" s="258" t="e">
        <f t="shared" si="180"/>
        <v>#VALUE!</v>
      </c>
    </row>
    <row r="1366" spans="1:41">
      <c r="A1366" s="261" t="e">
        <f t="shared" si="182"/>
        <v>#VALUE!</v>
      </c>
      <c r="B1366" s="241">
        <v>1363</v>
      </c>
      <c r="C1366" s="242"/>
      <c r="D1366" s="257" t="str">
        <f t="shared" si="175"/>
        <v/>
      </c>
      <c r="E1366" s="234"/>
      <c r="F1366" s="234"/>
      <c r="G1366" s="242"/>
      <c r="H1366" s="257" t="str">
        <f t="shared" si="176"/>
        <v/>
      </c>
      <c r="I1366" s="234"/>
      <c r="J1366" s="234"/>
      <c r="K1366" s="234"/>
      <c r="L1366" s="234"/>
      <c r="M1366" s="308">
        <f t="shared" si="177"/>
        <v>0</v>
      </c>
      <c r="N1366" s="234"/>
      <c r="O1366" s="234"/>
      <c r="P1366" s="234"/>
      <c r="Q1366" s="234"/>
      <c r="R1366" s="234"/>
      <c r="S1366" s="234"/>
      <c r="T1366" s="234"/>
      <c r="U1366" s="234"/>
      <c r="V1366" s="234"/>
      <c r="W1366" s="234"/>
      <c r="X1366" s="234"/>
      <c r="Y1366" s="234"/>
      <c r="Z1366" s="234"/>
      <c r="AA1366" s="234"/>
      <c r="AB1366" s="234"/>
      <c r="AC1366" s="234"/>
      <c r="AD1366" s="234"/>
      <c r="AE1366" s="234"/>
      <c r="AF1366" s="234"/>
      <c r="AG1366" s="234"/>
      <c r="AH1366" s="234"/>
      <c r="AI1366" s="234"/>
      <c r="AJ1366" s="234"/>
      <c r="AK1366" s="234"/>
      <c r="AL1366" s="258" t="str">
        <f t="shared" si="179"/>
        <v>нет</v>
      </c>
      <c r="AM1366" s="258" t="str">
        <f t="shared" si="181"/>
        <v>нет</v>
      </c>
      <c r="AN1366" s="258">
        <f t="shared" si="178"/>
        <v>0</v>
      </c>
      <c r="AO1366" s="258" t="e">
        <f t="shared" si="180"/>
        <v>#VALUE!</v>
      </c>
    </row>
    <row r="1367" spans="1:41">
      <c r="A1367" s="261" t="e">
        <f t="shared" si="182"/>
        <v>#VALUE!</v>
      </c>
      <c r="B1367" s="241">
        <v>1364</v>
      </c>
      <c r="C1367" s="242"/>
      <c r="D1367" s="257" t="str">
        <f t="shared" si="175"/>
        <v/>
      </c>
      <c r="E1367" s="234"/>
      <c r="F1367" s="234"/>
      <c r="G1367" s="242"/>
      <c r="H1367" s="257" t="str">
        <f t="shared" si="176"/>
        <v/>
      </c>
      <c r="I1367" s="234"/>
      <c r="J1367" s="234"/>
      <c r="K1367" s="234"/>
      <c r="L1367" s="234"/>
      <c r="M1367" s="308">
        <f t="shared" si="177"/>
        <v>0</v>
      </c>
      <c r="N1367" s="234"/>
      <c r="O1367" s="234"/>
      <c r="P1367" s="234"/>
      <c r="Q1367" s="234"/>
      <c r="R1367" s="234"/>
      <c r="S1367" s="234"/>
      <c r="T1367" s="234"/>
      <c r="U1367" s="234"/>
      <c r="V1367" s="234"/>
      <c r="W1367" s="234"/>
      <c r="X1367" s="234"/>
      <c r="Y1367" s="234"/>
      <c r="Z1367" s="234"/>
      <c r="AA1367" s="234"/>
      <c r="AB1367" s="234"/>
      <c r="AC1367" s="234"/>
      <c r="AD1367" s="234"/>
      <c r="AE1367" s="234"/>
      <c r="AF1367" s="234"/>
      <c r="AG1367" s="234"/>
      <c r="AH1367" s="234"/>
      <c r="AI1367" s="234"/>
      <c r="AJ1367" s="234"/>
      <c r="AK1367" s="234"/>
      <c r="AL1367" s="258" t="str">
        <f t="shared" si="179"/>
        <v>нет</v>
      </c>
      <c r="AM1367" s="258" t="str">
        <f t="shared" si="181"/>
        <v>нет</v>
      </c>
      <c r="AN1367" s="258">
        <f t="shared" si="178"/>
        <v>0</v>
      </c>
      <c r="AO1367" s="258" t="e">
        <f t="shared" si="180"/>
        <v>#VALUE!</v>
      </c>
    </row>
    <row r="1368" spans="1:41">
      <c r="A1368" s="261" t="e">
        <f t="shared" si="182"/>
        <v>#VALUE!</v>
      </c>
      <c r="B1368" s="241">
        <v>1365</v>
      </c>
      <c r="C1368" s="242"/>
      <c r="D1368" s="257" t="str">
        <f t="shared" si="175"/>
        <v/>
      </c>
      <c r="E1368" s="234"/>
      <c r="F1368" s="234"/>
      <c r="G1368" s="242"/>
      <c r="H1368" s="257" t="str">
        <f t="shared" si="176"/>
        <v/>
      </c>
      <c r="I1368" s="234"/>
      <c r="J1368" s="234"/>
      <c r="K1368" s="234"/>
      <c r="L1368" s="234"/>
      <c r="M1368" s="308">
        <f t="shared" si="177"/>
        <v>0</v>
      </c>
      <c r="N1368" s="234"/>
      <c r="O1368" s="234"/>
      <c r="P1368" s="234"/>
      <c r="Q1368" s="234"/>
      <c r="R1368" s="234"/>
      <c r="S1368" s="234"/>
      <c r="T1368" s="234"/>
      <c r="U1368" s="234"/>
      <c r="V1368" s="234"/>
      <c r="W1368" s="234"/>
      <c r="X1368" s="234"/>
      <c r="Y1368" s="234"/>
      <c r="Z1368" s="234"/>
      <c r="AA1368" s="234"/>
      <c r="AB1368" s="234"/>
      <c r="AC1368" s="234"/>
      <c r="AD1368" s="234"/>
      <c r="AE1368" s="234"/>
      <c r="AF1368" s="234"/>
      <c r="AG1368" s="234"/>
      <c r="AH1368" s="234"/>
      <c r="AI1368" s="234"/>
      <c r="AJ1368" s="234"/>
      <c r="AK1368" s="234"/>
      <c r="AL1368" s="258" t="str">
        <f t="shared" si="179"/>
        <v>нет</v>
      </c>
      <c r="AM1368" s="258" t="str">
        <f t="shared" si="181"/>
        <v>нет</v>
      </c>
      <c r="AN1368" s="258">
        <f t="shared" si="178"/>
        <v>0</v>
      </c>
      <c r="AO1368" s="258" t="e">
        <f t="shared" si="180"/>
        <v>#VALUE!</v>
      </c>
    </row>
    <row r="1369" spans="1:41">
      <c r="A1369" s="261" t="e">
        <f t="shared" si="182"/>
        <v>#VALUE!</v>
      </c>
      <c r="B1369" s="241">
        <v>1366</v>
      </c>
      <c r="C1369" s="242"/>
      <c r="D1369" s="257" t="str">
        <f t="shared" si="175"/>
        <v/>
      </c>
      <c r="E1369" s="234"/>
      <c r="F1369" s="234"/>
      <c r="G1369" s="242"/>
      <c r="H1369" s="257" t="str">
        <f t="shared" si="176"/>
        <v/>
      </c>
      <c r="I1369" s="234"/>
      <c r="J1369" s="234"/>
      <c r="K1369" s="234"/>
      <c r="L1369" s="234"/>
      <c r="M1369" s="308">
        <f t="shared" si="177"/>
        <v>0</v>
      </c>
      <c r="N1369" s="234"/>
      <c r="O1369" s="234"/>
      <c r="P1369" s="234"/>
      <c r="Q1369" s="234"/>
      <c r="R1369" s="234"/>
      <c r="S1369" s="234"/>
      <c r="T1369" s="234"/>
      <c r="U1369" s="234"/>
      <c r="V1369" s="234"/>
      <c r="W1369" s="234"/>
      <c r="X1369" s="234"/>
      <c r="Y1369" s="234"/>
      <c r="Z1369" s="234"/>
      <c r="AA1369" s="234"/>
      <c r="AB1369" s="234"/>
      <c r="AC1369" s="234"/>
      <c r="AD1369" s="234"/>
      <c r="AE1369" s="234"/>
      <c r="AF1369" s="234"/>
      <c r="AG1369" s="234"/>
      <c r="AH1369" s="234"/>
      <c r="AI1369" s="234"/>
      <c r="AJ1369" s="234"/>
      <c r="AK1369" s="234"/>
      <c r="AL1369" s="258" t="str">
        <f t="shared" si="179"/>
        <v>нет</v>
      </c>
      <c r="AM1369" s="258" t="str">
        <f t="shared" si="181"/>
        <v>нет</v>
      </c>
      <c r="AN1369" s="258">
        <f t="shared" si="178"/>
        <v>0</v>
      </c>
      <c r="AO1369" s="258" t="e">
        <f t="shared" si="180"/>
        <v>#VALUE!</v>
      </c>
    </row>
    <row r="1370" spans="1:41">
      <c r="A1370" s="261" t="e">
        <f t="shared" si="182"/>
        <v>#VALUE!</v>
      </c>
      <c r="B1370" s="241">
        <v>1367</v>
      </c>
      <c r="C1370" s="242"/>
      <c r="D1370" s="257" t="str">
        <f t="shared" si="175"/>
        <v/>
      </c>
      <c r="E1370" s="234"/>
      <c r="F1370" s="234"/>
      <c r="G1370" s="242"/>
      <c r="H1370" s="257" t="str">
        <f t="shared" si="176"/>
        <v/>
      </c>
      <c r="I1370" s="234"/>
      <c r="J1370" s="234"/>
      <c r="K1370" s="234"/>
      <c r="L1370" s="234"/>
      <c r="M1370" s="308">
        <f t="shared" si="177"/>
        <v>0</v>
      </c>
      <c r="N1370" s="234"/>
      <c r="O1370" s="234"/>
      <c r="P1370" s="234"/>
      <c r="Q1370" s="234"/>
      <c r="R1370" s="234"/>
      <c r="S1370" s="234"/>
      <c r="T1370" s="234"/>
      <c r="U1370" s="234"/>
      <c r="V1370" s="234"/>
      <c r="W1370" s="234"/>
      <c r="X1370" s="234"/>
      <c r="Y1370" s="234"/>
      <c r="Z1370" s="234"/>
      <c r="AA1370" s="234"/>
      <c r="AB1370" s="234"/>
      <c r="AC1370" s="234"/>
      <c r="AD1370" s="234"/>
      <c r="AE1370" s="234"/>
      <c r="AF1370" s="234"/>
      <c r="AG1370" s="234"/>
      <c r="AH1370" s="234"/>
      <c r="AI1370" s="234"/>
      <c r="AJ1370" s="234"/>
      <c r="AK1370" s="234"/>
      <c r="AL1370" s="258" t="str">
        <f t="shared" si="179"/>
        <v>нет</v>
      </c>
      <c r="AM1370" s="258" t="str">
        <f t="shared" si="181"/>
        <v>нет</v>
      </c>
      <c r="AN1370" s="258">
        <f t="shared" si="178"/>
        <v>0</v>
      </c>
      <c r="AO1370" s="258" t="e">
        <f t="shared" si="180"/>
        <v>#VALUE!</v>
      </c>
    </row>
    <row r="1371" spans="1:41">
      <c r="A1371" s="261" t="e">
        <f t="shared" si="182"/>
        <v>#VALUE!</v>
      </c>
      <c r="B1371" s="241">
        <v>1368</v>
      </c>
      <c r="C1371" s="242"/>
      <c r="D1371" s="257" t="str">
        <f t="shared" si="175"/>
        <v/>
      </c>
      <c r="E1371" s="234"/>
      <c r="F1371" s="234"/>
      <c r="G1371" s="242"/>
      <c r="H1371" s="257" t="str">
        <f t="shared" si="176"/>
        <v/>
      </c>
      <c r="I1371" s="234"/>
      <c r="J1371" s="234"/>
      <c r="K1371" s="234"/>
      <c r="L1371" s="234"/>
      <c r="M1371" s="308">
        <f t="shared" si="177"/>
        <v>0</v>
      </c>
      <c r="N1371" s="234"/>
      <c r="O1371" s="234"/>
      <c r="P1371" s="234"/>
      <c r="Q1371" s="234"/>
      <c r="R1371" s="234"/>
      <c r="S1371" s="234"/>
      <c r="T1371" s="234"/>
      <c r="U1371" s="234"/>
      <c r="V1371" s="234"/>
      <c r="W1371" s="234"/>
      <c r="X1371" s="234"/>
      <c r="Y1371" s="234"/>
      <c r="Z1371" s="234"/>
      <c r="AA1371" s="234"/>
      <c r="AB1371" s="234"/>
      <c r="AC1371" s="234"/>
      <c r="AD1371" s="234"/>
      <c r="AE1371" s="234"/>
      <c r="AF1371" s="234"/>
      <c r="AG1371" s="234"/>
      <c r="AH1371" s="234"/>
      <c r="AI1371" s="234"/>
      <c r="AJ1371" s="234"/>
      <c r="AK1371" s="234"/>
      <c r="AL1371" s="258" t="str">
        <f t="shared" si="179"/>
        <v>нет</v>
      </c>
      <c r="AM1371" s="258" t="str">
        <f t="shared" si="181"/>
        <v>нет</v>
      </c>
      <c r="AN1371" s="258">
        <f t="shared" si="178"/>
        <v>0</v>
      </c>
      <c r="AO1371" s="258" t="e">
        <f t="shared" si="180"/>
        <v>#VALUE!</v>
      </c>
    </row>
    <row r="1372" spans="1:41">
      <c r="A1372" s="261" t="e">
        <f t="shared" si="182"/>
        <v>#VALUE!</v>
      </c>
      <c r="B1372" s="241">
        <v>1369</v>
      </c>
      <c r="C1372" s="242"/>
      <c r="D1372" s="257" t="str">
        <f t="shared" si="175"/>
        <v/>
      </c>
      <c r="E1372" s="234"/>
      <c r="F1372" s="234"/>
      <c r="G1372" s="242"/>
      <c r="H1372" s="257" t="str">
        <f t="shared" si="176"/>
        <v/>
      </c>
      <c r="I1372" s="234"/>
      <c r="J1372" s="234"/>
      <c r="K1372" s="234"/>
      <c r="L1372" s="234"/>
      <c r="M1372" s="308">
        <f t="shared" si="177"/>
        <v>0</v>
      </c>
      <c r="N1372" s="234"/>
      <c r="O1372" s="234"/>
      <c r="P1372" s="234"/>
      <c r="Q1372" s="234"/>
      <c r="R1372" s="234"/>
      <c r="S1372" s="234"/>
      <c r="T1372" s="234"/>
      <c r="U1372" s="234"/>
      <c r="V1372" s="234"/>
      <c r="W1372" s="234"/>
      <c r="X1372" s="234"/>
      <c r="Y1372" s="234"/>
      <c r="Z1372" s="234"/>
      <c r="AA1372" s="234"/>
      <c r="AB1372" s="234"/>
      <c r="AC1372" s="234"/>
      <c r="AD1372" s="234"/>
      <c r="AE1372" s="234"/>
      <c r="AF1372" s="234"/>
      <c r="AG1372" s="234"/>
      <c r="AH1372" s="234"/>
      <c r="AI1372" s="234"/>
      <c r="AJ1372" s="234"/>
      <c r="AK1372" s="234"/>
      <c r="AL1372" s="258" t="str">
        <f t="shared" si="179"/>
        <v>нет</v>
      </c>
      <c r="AM1372" s="258" t="str">
        <f t="shared" si="181"/>
        <v>нет</v>
      </c>
      <c r="AN1372" s="258">
        <f t="shared" si="178"/>
        <v>0</v>
      </c>
      <c r="AO1372" s="258" t="e">
        <f t="shared" si="180"/>
        <v>#VALUE!</v>
      </c>
    </row>
    <row r="1373" spans="1:41">
      <c r="A1373" s="261" t="e">
        <f t="shared" si="182"/>
        <v>#VALUE!</v>
      </c>
      <c r="B1373" s="241">
        <v>1370</v>
      </c>
      <c r="C1373" s="242"/>
      <c r="D1373" s="257" t="str">
        <f t="shared" si="175"/>
        <v/>
      </c>
      <c r="E1373" s="234"/>
      <c r="F1373" s="234"/>
      <c r="G1373" s="242"/>
      <c r="H1373" s="257" t="str">
        <f t="shared" si="176"/>
        <v/>
      </c>
      <c r="I1373" s="234"/>
      <c r="J1373" s="234"/>
      <c r="K1373" s="234"/>
      <c r="L1373" s="234"/>
      <c r="M1373" s="308">
        <f t="shared" si="177"/>
        <v>0</v>
      </c>
      <c r="N1373" s="234"/>
      <c r="O1373" s="234"/>
      <c r="P1373" s="234"/>
      <c r="Q1373" s="234"/>
      <c r="R1373" s="234"/>
      <c r="S1373" s="234"/>
      <c r="T1373" s="234"/>
      <c r="U1373" s="234"/>
      <c r="V1373" s="234"/>
      <c r="W1373" s="234"/>
      <c r="X1373" s="234"/>
      <c r="Y1373" s="234"/>
      <c r="Z1373" s="234"/>
      <c r="AA1373" s="234"/>
      <c r="AB1373" s="234"/>
      <c r="AC1373" s="234"/>
      <c r="AD1373" s="234"/>
      <c r="AE1373" s="234"/>
      <c r="AF1373" s="234"/>
      <c r="AG1373" s="234"/>
      <c r="AH1373" s="234"/>
      <c r="AI1373" s="234"/>
      <c r="AJ1373" s="234"/>
      <c r="AK1373" s="234"/>
      <c r="AL1373" s="258" t="str">
        <f t="shared" si="179"/>
        <v>нет</v>
      </c>
      <c r="AM1373" s="258" t="str">
        <f t="shared" si="181"/>
        <v>нет</v>
      </c>
      <c r="AN1373" s="258">
        <f t="shared" si="178"/>
        <v>0</v>
      </c>
      <c r="AO1373" s="258" t="e">
        <f t="shared" si="180"/>
        <v>#VALUE!</v>
      </c>
    </row>
    <row r="1374" spans="1:41">
      <c r="A1374" s="261" t="e">
        <f t="shared" si="182"/>
        <v>#VALUE!</v>
      </c>
      <c r="B1374" s="241">
        <v>1371</v>
      </c>
      <c r="C1374" s="242"/>
      <c r="D1374" s="257" t="str">
        <f t="shared" si="175"/>
        <v/>
      </c>
      <c r="E1374" s="234"/>
      <c r="F1374" s="234"/>
      <c r="G1374" s="242"/>
      <c r="H1374" s="257" t="str">
        <f t="shared" si="176"/>
        <v/>
      </c>
      <c r="I1374" s="234"/>
      <c r="J1374" s="234"/>
      <c r="K1374" s="234"/>
      <c r="L1374" s="234"/>
      <c r="M1374" s="308">
        <f t="shared" si="177"/>
        <v>0</v>
      </c>
      <c r="N1374" s="234"/>
      <c r="O1374" s="234"/>
      <c r="P1374" s="234"/>
      <c r="Q1374" s="234"/>
      <c r="R1374" s="234"/>
      <c r="S1374" s="234"/>
      <c r="T1374" s="234"/>
      <c r="U1374" s="234"/>
      <c r="V1374" s="234"/>
      <c r="W1374" s="234"/>
      <c r="X1374" s="234"/>
      <c r="Y1374" s="234"/>
      <c r="Z1374" s="234"/>
      <c r="AA1374" s="234"/>
      <c r="AB1374" s="234"/>
      <c r="AC1374" s="234"/>
      <c r="AD1374" s="234"/>
      <c r="AE1374" s="234"/>
      <c r="AF1374" s="234"/>
      <c r="AG1374" s="234"/>
      <c r="AH1374" s="234"/>
      <c r="AI1374" s="234"/>
      <c r="AJ1374" s="234"/>
      <c r="AK1374" s="234"/>
      <c r="AL1374" s="258" t="str">
        <f t="shared" si="179"/>
        <v>нет</v>
      </c>
      <c r="AM1374" s="258" t="str">
        <f t="shared" si="181"/>
        <v>нет</v>
      </c>
      <c r="AN1374" s="258">
        <f t="shared" si="178"/>
        <v>0</v>
      </c>
      <c r="AO1374" s="258" t="e">
        <f t="shared" si="180"/>
        <v>#VALUE!</v>
      </c>
    </row>
    <row r="1375" spans="1:41">
      <c r="A1375" s="261" t="e">
        <f t="shared" si="182"/>
        <v>#VALUE!</v>
      </c>
      <c r="B1375" s="241">
        <v>1372</v>
      </c>
      <c r="C1375" s="242"/>
      <c r="D1375" s="257" t="str">
        <f t="shared" si="175"/>
        <v/>
      </c>
      <c r="E1375" s="234"/>
      <c r="F1375" s="234"/>
      <c r="G1375" s="242"/>
      <c r="H1375" s="257" t="str">
        <f t="shared" si="176"/>
        <v/>
      </c>
      <c r="I1375" s="234"/>
      <c r="J1375" s="234"/>
      <c r="K1375" s="234"/>
      <c r="L1375" s="234"/>
      <c r="M1375" s="308">
        <f t="shared" si="177"/>
        <v>0</v>
      </c>
      <c r="N1375" s="234"/>
      <c r="O1375" s="234"/>
      <c r="P1375" s="234"/>
      <c r="Q1375" s="234"/>
      <c r="R1375" s="234"/>
      <c r="S1375" s="234"/>
      <c r="T1375" s="234"/>
      <c r="U1375" s="234"/>
      <c r="V1375" s="234"/>
      <c r="W1375" s="234"/>
      <c r="X1375" s="234"/>
      <c r="Y1375" s="234"/>
      <c r="Z1375" s="234"/>
      <c r="AA1375" s="234"/>
      <c r="AB1375" s="234"/>
      <c r="AC1375" s="234"/>
      <c r="AD1375" s="234"/>
      <c r="AE1375" s="234"/>
      <c r="AF1375" s="234"/>
      <c r="AG1375" s="234"/>
      <c r="AH1375" s="234"/>
      <c r="AI1375" s="234"/>
      <c r="AJ1375" s="234"/>
      <c r="AK1375" s="234"/>
      <c r="AL1375" s="258" t="str">
        <f t="shared" si="179"/>
        <v>нет</v>
      </c>
      <c r="AM1375" s="258" t="str">
        <f t="shared" si="181"/>
        <v>нет</v>
      </c>
      <c r="AN1375" s="258">
        <f t="shared" si="178"/>
        <v>0</v>
      </c>
      <c r="AO1375" s="258" t="e">
        <f t="shared" si="180"/>
        <v>#VALUE!</v>
      </c>
    </row>
    <row r="1376" spans="1:41">
      <c r="A1376" s="261" t="e">
        <f t="shared" si="182"/>
        <v>#VALUE!</v>
      </c>
      <c r="B1376" s="241">
        <v>1373</v>
      </c>
      <c r="C1376" s="242"/>
      <c r="D1376" s="257" t="str">
        <f t="shared" si="175"/>
        <v/>
      </c>
      <c r="E1376" s="234"/>
      <c r="F1376" s="234"/>
      <c r="G1376" s="242"/>
      <c r="H1376" s="257" t="str">
        <f t="shared" si="176"/>
        <v/>
      </c>
      <c r="I1376" s="234"/>
      <c r="J1376" s="234"/>
      <c r="K1376" s="234"/>
      <c r="L1376" s="234"/>
      <c r="M1376" s="308">
        <f t="shared" si="177"/>
        <v>0</v>
      </c>
      <c r="N1376" s="234"/>
      <c r="O1376" s="234"/>
      <c r="P1376" s="234"/>
      <c r="Q1376" s="234"/>
      <c r="R1376" s="234"/>
      <c r="S1376" s="234"/>
      <c r="T1376" s="234"/>
      <c r="U1376" s="234"/>
      <c r="V1376" s="234"/>
      <c r="W1376" s="234"/>
      <c r="X1376" s="234"/>
      <c r="Y1376" s="234"/>
      <c r="Z1376" s="234"/>
      <c r="AA1376" s="234"/>
      <c r="AB1376" s="234"/>
      <c r="AC1376" s="234"/>
      <c r="AD1376" s="234"/>
      <c r="AE1376" s="234"/>
      <c r="AF1376" s="234"/>
      <c r="AG1376" s="234"/>
      <c r="AH1376" s="234"/>
      <c r="AI1376" s="234"/>
      <c r="AJ1376" s="234"/>
      <c r="AK1376" s="234"/>
      <c r="AL1376" s="258" t="str">
        <f t="shared" si="179"/>
        <v>нет</v>
      </c>
      <c r="AM1376" s="258" t="str">
        <f t="shared" si="181"/>
        <v>нет</v>
      </c>
      <c r="AN1376" s="258">
        <f t="shared" si="178"/>
        <v>0</v>
      </c>
      <c r="AO1376" s="258" t="e">
        <f t="shared" si="180"/>
        <v>#VALUE!</v>
      </c>
    </row>
    <row r="1377" spans="1:41">
      <c r="A1377" s="261" t="e">
        <f t="shared" si="182"/>
        <v>#VALUE!</v>
      </c>
      <c r="B1377" s="241">
        <v>1374</v>
      </c>
      <c r="C1377" s="242"/>
      <c r="D1377" s="257" t="str">
        <f t="shared" si="175"/>
        <v/>
      </c>
      <c r="E1377" s="234"/>
      <c r="F1377" s="234"/>
      <c r="G1377" s="242"/>
      <c r="H1377" s="257" t="str">
        <f t="shared" si="176"/>
        <v/>
      </c>
      <c r="I1377" s="234"/>
      <c r="J1377" s="234"/>
      <c r="K1377" s="234"/>
      <c r="L1377" s="234"/>
      <c r="M1377" s="308">
        <f t="shared" si="177"/>
        <v>0</v>
      </c>
      <c r="N1377" s="234"/>
      <c r="O1377" s="234"/>
      <c r="P1377" s="234"/>
      <c r="Q1377" s="234"/>
      <c r="R1377" s="234"/>
      <c r="S1377" s="234"/>
      <c r="T1377" s="234"/>
      <c r="U1377" s="234"/>
      <c r="V1377" s="234"/>
      <c r="W1377" s="234"/>
      <c r="X1377" s="234"/>
      <c r="Y1377" s="234"/>
      <c r="Z1377" s="234"/>
      <c r="AA1377" s="234"/>
      <c r="AB1377" s="234"/>
      <c r="AC1377" s="234"/>
      <c r="AD1377" s="234"/>
      <c r="AE1377" s="234"/>
      <c r="AF1377" s="234"/>
      <c r="AG1377" s="234"/>
      <c r="AH1377" s="234"/>
      <c r="AI1377" s="234"/>
      <c r="AJ1377" s="234"/>
      <c r="AK1377" s="234"/>
      <c r="AL1377" s="258" t="str">
        <f t="shared" si="179"/>
        <v>нет</v>
      </c>
      <c r="AM1377" s="258" t="str">
        <f t="shared" si="181"/>
        <v>нет</v>
      </c>
      <c r="AN1377" s="258">
        <f t="shared" si="178"/>
        <v>0</v>
      </c>
      <c r="AO1377" s="258" t="e">
        <f t="shared" si="180"/>
        <v>#VALUE!</v>
      </c>
    </row>
    <row r="1378" spans="1:41">
      <c r="A1378" s="261" t="e">
        <f t="shared" si="182"/>
        <v>#VALUE!</v>
      </c>
      <c r="B1378" s="241">
        <v>1375</v>
      </c>
      <c r="C1378" s="242"/>
      <c r="D1378" s="257" t="str">
        <f t="shared" si="175"/>
        <v/>
      </c>
      <c r="E1378" s="234"/>
      <c r="F1378" s="234"/>
      <c r="G1378" s="242"/>
      <c r="H1378" s="257" t="str">
        <f t="shared" si="176"/>
        <v/>
      </c>
      <c r="I1378" s="234"/>
      <c r="J1378" s="234"/>
      <c r="K1378" s="234"/>
      <c r="L1378" s="234"/>
      <c r="M1378" s="308">
        <f t="shared" si="177"/>
        <v>0</v>
      </c>
      <c r="N1378" s="234"/>
      <c r="O1378" s="234"/>
      <c r="P1378" s="234"/>
      <c r="Q1378" s="234"/>
      <c r="R1378" s="234"/>
      <c r="S1378" s="234"/>
      <c r="T1378" s="234"/>
      <c r="U1378" s="234"/>
      <c r="V1378" s="234"/>
      <c r="W1378" s="234"/>
      <c r="X1378" s="234"/>
      <c r="Y1378" s="234"/>
      <c r="Z1378" s="234"/>
      <c r="AA1378" s="234"/>
      <c r="AB1378" s="234"/>
      <c r="AC1378" s="234"/>
      <c r="AD1378" s="234"/>
      <c r="AE1378" s="234"/>
      <c r="AF1378" s="234"/>
      <c r="AG1378" s="234"/>
      <c r="AH1378" s="234"/>
      <c r="AI1378" s="234"/>
      <c r="AJ1378" s="234"/>
      <c r="AK1378" s="234"/>
      <c r="AL1378" s="258" t="str">
        <f t="shared" si="179"/>
        <v>нет</v>
      </c>
      <c r="AM1378" s="258" t="str">
        <f t="shared" si="181"/>
        <v>нет</v>
      </c>
      <c r="AN1378" s="258">
        <f t="shared" si="178"/>
        <v>0</v>
      </c>
      <c r="AO1378" s="258" t="e">
        <f t="shared" si="180"/>
        <v>#VALUE!</v>
      </c>
    </row>
    <row r="1379" spans="1:41">
      <c r="A1379" s="261" t="e">
        <f t="shared" si="182"/>
        <v>#VALUE!</v>
      </c>
      <c r="B1379" s="241">
        <v>1376</v>
      </c>
      <c r="C1379" s="242"/>
      <c r="D1379" s="257" t="str">
        <f t="shared" si="175"/>
        <v/>
      </c>
      <c r="E1379" s="234"/>
      <c r="F1379" s="234"/>
      <c r="G1379" s="242"/>
      <c r="H1379" s="257" t="str">
        <f t="shared" si="176"/>
        <v/>
      </c>
      <c r="I1379" s="234"/>
      <c r="J1379" s="234"/>
      <c r="K1379" s="234"/>
      <c r="L1379" s="234"/>
      <c r="M1379" s="308">
        <f t="shared" si="177"/>
        <v>0</v>
      </c>
      <c r="N1379" s="234"/>
      <c r="O1379" s="234"/>
      <c r="P1379" s="234"/>
      <c r="Q1379" s="234"/>
      <c r="R1379" s="234"/>
      <c r="S1379" s="234"/>
      <c r="T1379" s="234"/>
      <c r="U1379" s="234"/>
      <c r="V1379" s="234"/>
      <c r="W1379" s="234"/>
      <c r="X1379" s="234"/>
      <c r="Y1379" s="234"/>
      <c r="Z1379" s="234"/>
      <c r="AA1379" s="234"/>
      <c r="AB1379" s="234"/>
      <c r="AC1379" s="234"/>
      <c r="AD1379" s="234"/>
      <c r="AE1379" s="234"/>
      <c r="AF1379" s="234"/>
      <c r="AG1379" s="234"/>
      <c r="AH1379" s="234"/>
      <c r="AI1379" s="234"/>
      <c r="AJ1379" s="234"/>
      <c r="AK1379" s="234"/>
      <c r="AL1379" s="258" t="str">
        <f t="shared" si="179"/>
        <v>нет</v>
      </c>
      <c r="AM1379" s="258" t="str">
        <f t="shared" si="181"/>
        <v>нет</v>
      </c>
      <c r="AN1379" s="258">
        <f t="shared" si="178"/>
        <v>0</v>
      </c>
      <c r="AO1379" s="258" t="e">
        <f t="shared" si="180"/>
        <v>#VALUE!</v>
      </c>
    </row>
    <row r="1380" spans="1:41">
      <c r="A1380" s="261" t="e">
        <f t="shared" si="182"/>
        <v>#VALUE!</v>
      </c>
      <c r="B1380" s="241">
        <v>1377</v>
      </c>
      <c r="C1380" s="242"/>
      <c r="D1380" s="257" t="str">
        <f t="shared" si="175"/>
        <v/>
      </c>
      <c r="E1380" s="234"/>
      <c r="F1380" s="234"/>
      <c r="G1380" s="242"/>
      <c r="H1380" s="257" t="str">
        <f t="shared" si="176"/>
        <v/>
      </c>
      <c r="I1380" s="234"/>
      <c r="J1380" s="234"/>
      <c r="K1380" s="234"/>
      <c r="L1380" s="234"/>
      <c r="M1380" s="308">
        <f t="shared" si="177"/>
        <v>0</v>
      </c>
      <c r="N1380" s="234"/>
      <c r="O1380" s="234"/>
      <c r="P1380" s="234"/>
      <c r="Q1380" s="234"/>
      <c r="R1380" s="234"/>
      <c r="S1380" s="234"/>
      <c r="T1380" s="234"/>
      <c r="U1380" s="234"/>
      <c r="V1380" s="234"/>
      <c r="W1380" s="234"/>
      <c r="X1380" s="234"/>
      <c r="Y1380" s="234"/>
      <c r="Z1380" s="234"/>
      <c r="AA1380" s="234"/>
      <c r="AB1380" s="234"/>
      <c r="AC1380" s="234"/>
      <c r="AD1380" s="234"/>
      <c r="AE1380" s="234"/>
      <c r="AF1380" s="234"/>
      <c r="AG1380" s="234"/>
      <c r="AH1380" s="234"/>
      <c r="AI1380" s="234"/>
      <c r="AJ1380" s="234"/>
      <c r="AK1380" s="234"/>
      <c r="AL1380" s="258" t="str">
        <f t="shared" si="179"/>
        <v>нет</v>
      </c>
      <c r="AM1380" s="258" t="str">
        <f t="shared" si="181"/>
        <v>нет</v>
      </c>
      <c r="AN1380" s="258">
        <f t="shared" si="178"/>
        <v>0</v>
      </c>
      <c r="AO1380" s="258" t="e">
        <f t="shared" si="180"/>
        <v>#VALUE!</v>
      </c>
    </row>
    <row r="1381" spans="1:41">
      <c r="A1381" s="261" t="e">
        <f t="shared" si="182"/>
        <v>#VALUE!</v>
      </c>
      <c r="B1381" s="241">
        <v>1378</v>
      </c>
      <c r="C1381" s="242"/>
      <c r="D1381" s="257" t="str">
        <f t="shared" si="175"/>
        <v/>
      </c>
      <c r="E1381" s="234"/>
      <c r="F1381" s="234"/>
      <c r="G1381" s="242"/>
      <c r="H1381" s="257" t="str">
        <f t="shared" si="176"/>
        <v/>
      </c>
      <c r="I1381" s="234"/>
      <c r="J1381" s="234"/>
      <c r="K1381" s="234"/>
      <c r="L1381" s="234"/>
      <c r="M1381" s="308">
        <f t="shared" si="177"/>
        <v>0</v>
      </c>
      <c r="N1381" s="234"/>
      <c r="O1381" s="234"/>
      <c r="P1381" s="234"/>
      <c r="Q1381" s="234"/>
      <c r="R1381" s="234"/>
      <c r="S1381" s="234"/>
      <c r="T1381" s="234"/>
      <c r="U1381" s="234"/>
      <c r="V1381" s="234"/>
      <c r="W1381" s="234"/>
      <c r="X1381" s="234"/>
      <c r="Y1381" s="234"/>
      <c r="Z1381" s="234"/>
      <c r="AA1381" s="234"/>
      <c r="AB1381" s="234"/>
      <c r="AC1381" s="234"/>
      <c r="AD1381" s="234"/>
      <c r="AE1381" s="234"/>
      <c r="AF1381" s="234"/>
      <c r="AG1381" s="234"/>
      <c r="AH1381" s="234"/>
      <c r="AI1381" s="234"/>
      <c r="AJ1381" s="234"/>
      <c r="AK1381" s="234"/>
      <c r="AL1381" s="258" t="str">
        <f t="shared" si="179"/>
        <v>нет</v>
      </c>
      <c r="AM1381" s="258" t="str">
        <f t="shared" si="181"/>
        <v>нет</v>
      </c>
      <c r="AN1381" s="258">
        <f t="shared" si="178"/>
        <v>0</v>
      </c>
      <c r="AO1381" s="258" t="e">
        <f t="shared" si="180"/>
        <v>#VALUE!</v>
      </c>
    </row>
    <row r="1382" spans="1:41">
      <c r="A1382" s="261" t="e">
        <f t="shared" si="182"/>
        <v>#VALUE!</v>
      </c>
      <c r="B1382" s="241">
        <v>1379</v>
      </c>
      <c r="C1382" s="242"/>
      <c r="D1382" s="257" t="str">
        <f t="shared" si="175"/>
        <v/>
      </c>
      <c r="E1382" s="234"/>
      <c r="F1382" s="234"/>
      <c r="G1382" s="242"/>
      <c r="H1382" s="257" t="str">
        <f t="shared" si="176"/>
        <v/>
      </c>
      <c r="I1382" s="234"/>
      <c r="J1382" s="234"/>
      <c r="K1382" s="234"/>
      <c r="L1382" s="234"/>
      <c r="M1382" s="308">
        <f t="shared" si="177"/>
        <v>0</v>
      </c>
      <c r="N1382" s="234"/>
      <c r="O1382" s="234"/>
      <c r="P1382" s="234"/>
      <c r="Q1382" s="234"/>
      <c r="R1382" s="234"/>
      <c r="S1382" s="234"/>
      <c r="T1382" s="234"/>
      <c r="U1382" s="234"/>
      <c r="V1382" s="234"/>
      <c r="W1382" s="234"/>
      <c r="X1382" s="234"/>
      <c r="Y1382" s="234"/>
      <c r="Z1382" s="234"/>
      <c r="AA1382" s="234"/>
      <c r="AB1382" s="234"/>
      <c r="AC1382" s="234"/>
      <c r="AD1382" s="234"/>
      <c r="AE1382" s="234"/>
      <c r="AF1382" s="234"/>
      <c r="AG1382" s="234"/>
      <c r="AH1382" s="234"/>
      <c r="AI1382" s="234"/>
      <c r="AJ1382" s="234"/>
      <c r="AK1382" s="234"/>
      <c r="AL1382" s="258" t="str">
        <f t="shared" si="179"/>
        <v>нет</v>
      </c>
      <c r="AM1382" s="258" t="str">
        <f t="shared" si="181"/>
        <v>нет</v>
      </c>
      <c r="AN1382" s="258">
        <f t="shared" si="178"/>
        <v>0</v>
      </c>
      <c r="AO1382" s="258" t="e">
        <f t="shared" si="180"/>
        <v>#VALUE!</v>
      </c>
    </row>
    <row r="1383" spans="1:41">
      <c r="A1383" s="261" t="e">
        <f t="shared" si="182"/>
        <v>#VALUE!</v>
      </c>
      <c r="B1383" s="241">
        <v>1380</v>
      </c>
      <c r="C1383" s="242"/>
      <c r="D1383" s="257" t="str">
        <f t="shared" si="175"/>
        <v/>
      </c>
      <c r="E1383" s="234"/>
      <c r="F1383" s="234"/>
      <c r="G1383" s="242"/>
      <c r="H1383" s="257" t="str">
        <f t="shared" si="176"/>
        <v/>
      </c>
      <c r="I1383" s="234"/>
      <c r="J1383" s="234"/>
      <c r="K1383" s="234"/>
      <c r="L1383" s="234"/>
      <c r="M1383" s="308">
        <f t="shared" si="177"/>
        <v>0</v>
      </c>
      <c r="N1383" s="234"/>
      <c r="O1383" s="234"/>
      <c r="P1383" s="234"/>
      <c r="Q1383" s="234"/>
      <c r="R1383" s="234"/>
      <c r="S1383" s="234"/>
      <c r="T1383" s="234"/>
      <c r="U1383" s="234"/>
      <c r="V1383" s="234"/>
      <c r="W1383" s="234"/>
      <c r="X1383" s="234"/>
      <c r="Y1383" s="234"/>
      <c r="Z1383" s="234"/>
      <c r="AA1383" s="234"/>
      <c r="AB1383" s="234"/>
      <c r="AC1383" s="234"/>
      <c r="AD1383" s="234"/>
      <c r="AE1383" s="234"/>
      <c r="AF1383" s="234"/>
      <c r="AG1383" s="234"/>
      <c r="AH1383" s="234"/>
      <c r="AI1383" s="234"/>
      <c r="AJ1383" s="234"/>
      <c r="AK1383" s="234"/>
      <c r="AL1383" s="258" t="str">
        <f t="shared" si="179"/>
        <v>нет</v>
      </c>
      <c r="AM1383" s="258" t="str">
        <f t="shared" si="181"/>
        <v>нет</v>
      </c>
      <c r="AN1383" s="258">
        <f t="shared" si="178"/>
        <v>0</v>
      </c>
      <c r="AO1383" s="258" t="e">
        <f t="shared" si="180"/>
        <v>#VALUE!</v>
      </c>
    </row>
    <row r="1384" spans="1:41">
      <c r="A1384" s="261" t="e">
        <f t="shared" si="182"/>
        <v>#VALUE!</v>
      </c>
      <c r="B1384" s="241">
        <v>1381</v>
      </c>
      <c r="C1384" s="242"/>
      <c r="D1384" s="257" t="str">
        <f t="shared" si="175"/>
        <v/>
      </c>
      <c r="E1384" s="234"/>
      <c r="F1384" s="234"/>
      <c r="G1384" s="242"/>
      <c r="H1384" s="257" t="str">
        <f t="shared" si="176"/>
        <v/>
      </c>
      <c r="I1384" s="234"/>
      <c r="J1384" s="234"/>
      <c r="K1384" s="234"/>
      <c r="L1384" s="234"/>
      <c r="M1384" s="308">
        <f t="shared" si="177"/>
        <v>0</v>
      </c>
      <c r="N1384" s="234"/>
      <c r="O1384" s="234"/>
      <c r="P1384" s="234"/>
      <c r="Q1384" s="234"/>
      <c r="R1384" s="234"/>
      <c r="S1384" s="234"/>
      <c r="T1384" s="234"/>
      <c r="U1384" s="234"/>
      <c r="V1384" s="234"/>
      <c r="W1384" s="234"/>
      <c r="X1384" s="234"/>
      <c r="Y1384" s="234"/>
      <c r="Z1384" s="234"/>
      <c r="AA1384" s="234"/>
      <c r="AB1384" s="234"/>
      <c r="AC1384" s="234"/>
      <c r="AD1384" s="234"/>
      <c r="AE1384" s="234"/>
      <c r="AF1384" s="234"/>
      <c r="AG1384" s="234"/>
      <c r="AH1384" s="234"/>
      <c r="AI1384" s="234"/>
      <c r="AJ1384" s="234"/>
      <c r="AK1384" s="234"/>
      <c r="AL1384" s="258" t="str">
        <f t="shared" si="179"/>
        <v>нет</v>
      </c>
      <c r="AM1384" s="258" t="str">
        <f t="shared" si="181"/>
        <v>нет</v>
      </c>
      <c r="AN1384" s="258">
        <f t="shared" si="178"/>
        <v>0</v>
      </c>
      <c r="AO1384" s="258" t="e">
        <f t="shared" si="180"/>
        <v>#VALUE!</v>
      </c>
    </row>
    <row r="1385" spans="1:41">
      <c r="A1385" s="261" t="e">
        <f t="shared" si="182"/>
        <v>#VALUE!</v>
      </c>
      <c r="B1385" s="241">
        <v>1382</v>
      </c>
      <c r="C1385" s="242"/>
      <c r="D1385" s="257" t="str">
        <f t="shared" si="175"/>
        <v/>
      </c>
      <c r="E1385" s="234"/>
      <c r="F1385" s="234"/>
      <c r="G1385" s="242"/>
      <c r="H1385" s="257" t="str">
        <f t="shared" si="176"/>
        <v/>
      </c>
      <c r="I1385" s="234"/>
      <c r="J1385" s="234"/>
      <c r="K1385" s="234"/>
      <c r="L1385" s="234"/>
      <c r="M1385" s="308">
        <f t="shared" si="177"/>
        <v>0</v>
      </c>
      <c r="N1385" s="234"/>
      <c r="O1385" s="234"/>
      <c r="P1385" s="234"/>
      <c r="Q1385" s="234"/>
      <c r="R1385" s="234"/>
      <c r="S1385" s="234"/>
      <c r="T1385" s="234"/>
      <c r="U1385" s="234"/>
      <c r="V1385" s="234"/>
      <c r="W1385" s="234"/>
      <c r="X1385" s="234"/>
      <c r="Y1385" s="234"/>
      <c r="Z1385" s="234"/>
      <c r="AA1385" s="234"/>
      <c r="AB1385" s="234"/>
      <c r="AC1385" s="234"/>
      <c r="AD1385" s="234"/>
      <c r="AE1385" s="234"/>
      <c r="AF1385" s="234"/>
      <c r="AG1385" s="234"/>
      <c r="AH1385" s="234"/>
      <c r="AI1385" s="234"/>
      <c r="AJ1385" s="234"/>
      <c r="AK1385" s="234"/>
      <c r="AL1385" s="258" t="str">
        <f t="shared" si="179"/>
        <v>нет</v>
      </c>
      <c r="AM1385" s="258" t="str">
        <f t="shared" si="181"/>
        <v>нет</v>
      </c>
      <c r="AN1385" s="258">
        <f t="shared" si="178"/>
        <v>0</v>
      </c>
      <c r="AO1385" s="258" t="e">
        <f t="shared" si="180"/>
        <v>#VALUE!</v>
      </c>
    </row>
    <row r="1386" spans="1:41">
      <c r="A1386" s="261" t="e">
        <f t="shared" si="182"/>
        <v>#VALUE!</v>
      </c>
      <c r="B1386" s="241">
        <v>1383</v>
      </c>
      <c r="C1386" s="242"/>
      <c r="D1386" s="257" t="str">
        <f t="shared" si="175"/>
        <v/>
      </c>
      <c r="E1386" s="234"/>
      <c r="F1386" s="234"/>
      <c r="G1386" s="242"/>
      <c r="H1386" s="257" t="str">
        <f t="shared" si="176"/>
        <v/>
      </c>
      <c r="I1386" s="234"/>
      <c r="J1386" s="234"/>
      <c r="K1386" s="234"/>
      <c r="L1386" s="234"/>
      <c r="M1386" s="308">
        <f t="shared" si="177"/>
        <v>0</v>
      </c>
      <c r="N1386" s="234"/>
      <c r="O1386" s="234"/>
      <c r="P1386" s="234"/>
      <c r="Q1386" s="234"/>
      <c r="R1386" s="234"/>
      <c r="S1386" s="234"/>
      <c r="T1386" s="234"/>
      <c r="U1386" s="234"/>
      <c r="V1386" s="234"/>
      <c r="W1386" s="234"/>
      <c r="X1386" s="234"/>
      <c r="Y1386" s="234"/>
      <c r="Z1386" s="234"/>
      <c r="AA1386" s="234"/>
      <c r="AB1386" s="234"/>
      <c r="AC1386" s="234"/>
      <c r="AD1386" s="234"/>
      <c r="AE1386" s="234"/>
      <c r="AF1386" s="234"/>
      <c r="AG1386" s="234"/>
      <c r="AH1386" s="234"/>
      <c r="AI1386" s="234"/>
      <c r="AJ1386" s="234"/>
      <c r="AK1386" s="234"/>
      <c r="AL1386" s="258" t="str">
        <f t="shared" si="179"/>
        <v>нет</v>
      </c>
      <c r="AM1386" s="258" t="str">
        <f t="shared" si="181"/>
        <v>нет</v>
      </c>
      <c r="AN1386" s="258">
        <f t="shared" si="178"/>
        <v>0</v>
      </c>
      <c r="AO1386" s="258" t="e">
        <f t="shared" si="180"/>
        <v>#VALUE!</v>
      </c>
    </row>
    <row r="1387" spans="1:41">
      <c r="A1387" s="261" t="e">
        <f t="shared" si="182"/>
        <v>#VALUE!</v>
      </c>
      <c r="B1387" s="241">
        <v>1384</v>
      </c>
      <c r="C1387" s="242"/>
      <c r="D1387" s="257" t="str">
        <f t="shared" si="175"/>
        <v/>
      </c>
      <c r="E1387" s="234"/>
      <c r="F1387" s="234"/>
      <c r="G1387" s="242"/>
      <c r="H1387" s="257" t="str">
        <f t="shared" si="176"/>
        <v/>
      </c>
      <c r="I1387" s="234"/>
      <c r="J1387" s="234"/>
      <c r="K1387" s="234"/>
      <c r="L1387" s="234"/>
      <c r="M1387" s="308">
        <f t="shared" si="177"/>
        <v>0</v>
      </c>
      <c r="N1387" s="234"/>
      <c r="O1387" s="234"/>
      <c r="P1387" s="234"/>
      <c r="Q1387" s="234"/>
      <c r="R1387" s="234"/>
      <c r="S1387" s="234"/>
      <c r="T1387" s="234"/>
      <c r="U1387" s="234"/>
      <c r="V1387" s="234"/>
      <c r="W1387" s="234"/>
      <c r="X1387" s="234"/>
      <c r="Y1387" s="234"/>
      <c r="Z1387" s="234"/>
      <c r="AA1387" s="234"/>
      <c r="AB1387" s="234"/>
      <c r="AC1387" s="234"/>
      <c r="AD1387" s="234"/>
      <c r="AE1387" s="234"/>
      <c r="AF1387" s="234"/>
      <c r="AG1387" s="234"/>
      <c r="AH1387" s="234"/>
      <c r="AI1387" s="234"/>
      <c r="AJ1387" s="234"/>
      <c r="AK1387" s="234"/>
      <c r="AL1387" s="258" t="str">
        <f t="shared" si="179"/>
        <v>нет</v>
      </c>
      <c r="AM1387" s="258" t="str">
        <f t="shared" si="181"/>
        <v>нет</v>
      </c>
      <c r="AN1387" s="258">
        <f t="shared" si="178"/>
        <v>0</v>
      </c>
      <c r="AO1387" s="258" t="e">
        <f t="shared" si="180"/>
        <v>#VALUE!</v>
      </c>
    </row>
    <row r="1388" spans="1:41">
      <c r="A1388" s="261" t="e">
        <f t="shared" si="182"/>
        <v>#VALUE!</v>
      </c>
      <c r="B1388" s="241">
        <v>1385</v>
      </c>
      <c r="C1388" s="242"/>
      <c r="D1388" s="257" t="str">
        <f t="shared" si="175"/>
        <v/>
      </c>
      <c r="E1388" s="234"/>
      <c r="F1388" s="234"/>
      <c r="G1388" s="242"/>
      <c r="H1388" s="257" t="str">
        <f t="shared" si="176"/>
        <v/>
      </c>
      <c r="I1388" s="234"/>
      <c r="J1388" s="234"/>
      <c r="K1388" s="234"/>
      <c r="L1388" s="234"/>
      <c r="M1388" s="308">
        <f t="shared" si="177"/>
        <v>0</v>
      </c>
      <c r="N1388" s="234"/>
      <c r="O1388" s="234"/>
      <c r="P1388" s="234"/>
      <c r="Q1388" s="234"/>
      <c r="R1388" s="234"/>
      <c r="S1388" s="234"/>
      <c r="T1388" s="234"/>
      <c r="U1388" s="234"/>
      <c r="V1388" s="234"/>
      <c r="W1388" s="234"/>
      <c r="X1388" s="234"/>
      <c r="Y1388" s="234"/>
      <c r="Z1388" s="234"/>
      <c r="AA1388" s="234"/>
      <c r="AB1388" s="234"/>
      <c r="AC1388" s="234"/>
      <c r="AD1388" s="234"/>
      <c r="AE1388" s="234"/>
      <c r="AF1388" s="234"/>
      <c r="AG1388" s="234"/>
      <c r="AH1388" s="234"/>
      <c r="AI1388" s="234"/>
      <c r="AJ1388" s="234"/>
      <c r="AK1388" s="234"/>
      <c r="AL1388" s="258" t="str">
        <f t="shared" si="179"/>
        <v>нет</v>
      </c>
      <c r="AM1388" s="258" t="str">
        <f t="shared" si="181"/>
        <v>нет</v>
      </c>
      <c r="AN1388" s="258">
        <f t="shared" si="178"/>
        <v>0</v>
      </c>
      <c r="AO1388" s="258" t="e">
        <f t="shared" si="180"/>
        <v>#VALUE!</v>
      </c>
    </row>
    <row r="1389" spans="1:41">
      <c r="A1389" s="261" t="e">
        <f t="shared" si="182"/>
        <v>#VALUE!</v>
      </c>
      <c r="B1389" s="241">
        <v>1386</v>
      </c>
      <c r="C1389" s="242"/>
      <c r="D1389" s="257" t="str">
        <f t="shared" si="175"/>
        <v/>
      </c>
      <c r="E1389" s="234"/>
      <c r="F1389" s="234"/>
      <c r="G1389" s="242"/>
      <c r="H1389" s="257" t="str">
        <f t="shared" si="176"/>
        <v/>
      </c>
      <c r="I1389" s="234"/>
      <c r="J1389" s="234"/>
      <c r="K1389" s="234"/>
      <c r="L1389" s="234"/>
      <c r="M1389" s="308">
        <f t="shared" si="177"/>
        <v>0</v>
      </c>
      <c r="N1389" s="234"/>
      <c r="O1389" s="234"/>
      <c r="P1389" s="234"/>
      <c r="Q1389" s="234"/>
      <c r="R1389" s="234"/>
      <c r="S1389" s="234"/>
      <c r="T1389" s="234"/>
      <c r="U1389" s="234"/>
      <c r="V1389" s="234"/>
      <c r="W1389" s="234"/>
      <c r="X1389" s="234"/>
      <c r="Y1389" s="234"/>
      <c r="Z1389" s="234"/>
      <c r="AA1389" s="234"/>
      <c r="AB1389" s="234"/>
      <c r="AC1389" s="234"/>
      <c r="AD1389" s="234"/>
      <c r="AE1389" s="234"/>
      <c r="AF1389" s="234"/>
      <c r="AG1389" s="234"/>
      <c r="AH1389" s="234"/>
      <c r="AI1389" s="234"/>
      <c r="AJ1389" s="234"/>
      <c r="AK1389" s="234"/>
      <c r="AL1389" s="258" t="str">
        <f t="shared" si="179"/>
        <v>нет</v>
      </c>
      <c r="AM1389" s="258" t="str">
        <f t="shared" si="181"/>
        <v>нет</v>
      </c>
      <c r="AN1389" s="258">
        <f t="shared" si="178"/>
        <v>0</v>
      </c>
      <c r="AO1389" s="258" t="e">
        <f t="shared" si="180"/>
        <v>#VALUE!</v>
      </c>
    </row>
    <row r="1390" spans="1:41">
      <c r="A1390" s="261" t="e">
        <f t="shared" si="182"/>
        <v>#VALUE!</v>
      </c>
      <c r="B1390" s="241">
        <v>1387</v>
      </c>
      <c r="C1390" s="242"/>
      <c r="D1390" s="257" t="str">
        <f t="shared" si="175"/>
        <v/>
      </c>
      <c r="E1390" s="234"/>
      <c r="F1390" s="234"/>
      <c r="G1390" s="242"/>
      <c r="H1390" s="257" t="str">
        <f t="shared" si="176"/>
        <v/>
      </c>
      <c r="I1390" s="234"/>
      <c r="J1390" s="234"/>
      <c r="K1390" s="234"/>
      <c r="L1390" s="234"/>
      <c r="M1390" s="308">
        <f t="shared" si="177"/>
        <v>0</v>
      </c>
      <c r="N1390" s="234"/>
      <c r="O1390" s="234"/>
      <c r="P1390" s="234"/>
      <c r="Q1390" s="234"/>
      <c r="R1390" s="234"/>
      <c r="S1390" s="234"/>
      <c r="T1390" s="234"/>
      <c r="U1390" s="234"/>
      <c r="V1390" s="234"/>
      <c r="W1390" s="234"/>
      <c r="X1390" s="234"/>
      <c r="Y1390" s="234"/>
      <c r="Z1390" s="234"/>
      <c r="AA1390" s="234"/>
      <c r="AB1390" s="234"/>
      <c r="AC1390" s="234"/>
      <c r="AD1390" s="234"/>
      <c r="AE1390" s="234"/>
      <c r="AF1390" s="234"/>
      <c r="AG1390" s="234"/>
      <c r="AH1390" s="234"/>
      <c r="AI1390" s="234"/>
      <c r="AJ1390" s="234"/>
      <c r="AK1390" s="234"/>
      <c r="AL1390" s="258" t="str">
        <f t="shared" si="179"/>
        <v>нет</v>
      </c>
      <c r="AM1390" s="258" t="str">
        <f t="shared" si="181"/>
        <v>нет</v>
      </c>
      <c r="AN1390" s="258">
        <f t="shared" si="178"/>
        <v>0</v>
      </c>
      <c r="AO1390" s="258" t="e">
        <f t="shared" si="180"/>
        <v>#VALUE!</v>
      </c>
    </row>
    <row r="1391" spans="1:41">
      <c r="A1391" s="261" t="e">
        <f t="shared" si="182"/>
        <v>#VALUE!</v>
      </c>
      <c r="B1391" s="241">
        <v>1388</v>
      </c>
      <c r="C1391" s="242"/>
      <c r="D1391" s="257" t="str">
        <f t="shared" si="175"/>
        <v/>
      </c>
      <c r="E1391" s="234"/>
      <c r="F1391" s="234"/>
      <c r="G1391" s="242"/>
      <c r="H1391" s="257" t="str">
        <f t="shared" si="176"/>
        <v/>
      </c>
      <c r="I1391" s="234"/>
      <c r="J1391" s="234"/>
      <c r="K1391" s="234"/>
      <c r="L1391" s="234"/>
      <c r="M1391" s="308">
        <f t="shared" si="177"/>
        <v>0</v>
      </c>
      <c r="N1391" s="234"/>
      <c r="O1391" s="234"/>
      <c r="P1391" s="234"/>
      <c r="Q1391" s="234"/>
      <c r="R1391" s="234"/>
      <c r="S1391" s="234"/>
      <c r="T1391" s="234"/>
      <c r="U1391" s="234"/>
      <c r="V1391" s="234"/>
      <c r="W1391" s="234"/>
      <c r="X1391" s="234"/>
      <c r="Y1391" s="234"/>
      <c r="Z1391" s="234"/>
      <c r="AA1391" s="234"/>
      <c r="AB1391" s="234"/>
      <c r="AC1391" s="234"/>
      <c r="AD1391" s="234"/>
      <c r="AE1391" s="234"/>
      <c r="AF1391" s="234"/>
      <c r="AG1391" s="234"/>
      <c r="AH1391" s="234"/>
      <c r="AI1391" s="234"/>
      <c r="AJ1391" s="234"/>
      <c r="AK1391" s="234"/>
      <c r="AL1391" s="258" t="str">
        <f t="shared" si="179"/>
        <v>нет</v>
      </c>
      <c r="AM1391" s="258" t="str">
        <f t="shared" si="181"/>
        <v>нет</v>
      </c>
      <c r="AN1391" s="258">
        <f t="shared" si="178"/>
        <v>0</v>
      </c>
      <c r="AO1391" s="258" t="e">
        <f t="shared" si="180"/>
        <v>#VALUE!</v>
      </c>
    </row>
    <row r="1392" spans="1:41">
      <c r="A1392" s="261" t="e">
        <f t="shared" si="182"/>
        <v>#VALUE!</v>
      </c>
      <c r="B1392" s="241">
        <v>1389</v>
      </c>
      <c r="C1392" s="242"/>
      <c r="D1392" s="257" t="str">
        <f t="shared" si="175"/>
        <v/>
      </c>
      <c r="E1392" s="234"/>
      <c r="F1392" s="234"/>
      <c r="G1392" s="242"/>
      <c r="H1392" s="257" t="str">
        <f t="shared" si="176"/>
        <v/>
      </c>
      <c r="I1392" s="234"/>
      <c r="J1392" s="234"/>
      <c r="K1392" s="234"/>
      <c r="L1392" s="234"/>
      <c r="M1392" s="308">
        <f t="shared" si="177"/>
        <v>0</v>
      </c>
      <c r="N1392" s="234"/>
      <c r="O1392" s="234"/>
      <c r="P1392" s="234"/>
      <c r="Q1392" s="234"/>
      <c r="R1392" s="234"/>
      <c r="S1392" s="234"/>
      <c r="T1392" s="234"/>
      <c r="U1392" s="234"/>
      <c r="V1392" s="234"/>
      <c r="W1392" s="234"/>
      <c r="X1392" s="234"/>
      <c r="Y1392" s="234"/>
      <c r="Z1392" s="234"/>
      <c r="AA1392" s="234"/>
      <c r="AB1392" s="234"/>
      <c r="AC1392" s="234"/>
      <c r="AD1392" s="234"/>
      <c r="AE1392" s="234"/>
      <c r="AF1392" s="234"/>
      <c r="AG1392" s="234"/>
      <c r="AH1392" s="234"/>
      <c r="AI1392" s="234"/>
      <c r="AJ1392" s="234"/>
      <c r="AK1392" s="234"/>
      <c r="AL1392" s="258" t="str">
        <f t="shared" si="179"/>
        <v>нет</v>
      </c>
      <c r="AM1392" s="258" t="str">
        <f t="shared" si="181"/>
        <v>нет</v>
      </c>
      <c r="AN1392" s="258">
        <f t="shared" si="178"/>
        <v>0</v>
      </c>
      <c r="AO1392" s="258" t="e">
        <f t="shared" si="180"/>
        <v>#VALUE!</v>
      </c>
    </row>
    <row r="1393" spans="1:41">
      <c r="A1393" s="261" t="e">
        <f t="shared" si="182"/>
        <v>#VALUE!</v>
      </c>
      <c r="B1393" s="241">
        <v>1390</v>
      </c>
      <c r="C1393" s="242"/>
      <c r="D1393" s="257" t="str">
        <f t="shared" si="175"/>
        <v/>
      </c>
      <c r="E1393" s="234"/>
      <c r="F1393" s="234"/>
      <c r="G1393" s="242"/>
      <c r="H1393" s="257" t="str">
        <f t="shared" si="176"/>
        <v/>
      </c>
      <c r="I1393" s="234"/>
      <c r="J1393" s="234"/>
      <c r="K1393" s="234"/>
      <c r="L1393" s="234"/>
      <c r="M1393" s="308">
        <f t="shared" si="177"/>
        <v>0</v>
      </c>
      <c r="N1393" s="234"/>
      <c r="O1393" s="234"/>
      <c r="P1393" s="234"/>
      <c r="Q1393" s="234"/>
      <c r="R1393" s="234"/>
      <c r="S1393" s="234"/>
      <c r="T1393" s="234"/>
      <c r="U1393" s="234"/>
      <c r="V1393" s="234"/>
      <c r="W1393" s="234"/>
      <c r="X1393" s="234"/>
      <c r="Y1393" s="234"/>
      <c r="Z1393" s="234"/>
      <c r="AA1393" s="234"/>
      <c r="AB1393" s="234"/>
      <c r="AC1393" s="234"/>
      <c r="AD1393" s="234"/>
      <c r="AE1393" s="234"/>
      <c r="AF1393" s="234"/>
      <c r="AG1393" s="234"/>
      <c r="AH1393" s="234"/>
      <c r="AI1393" s="234"/>
      <c r="AJ1393" s="234"/>
      <c r="AK1393" s="234"/>
      <c r="AL1393" s="258" t="str">
        <f t="shared" si="179"/>
        <v>нет</v>
      </c>
      <c r="AM1393" s="258" t="str">
        <f t="shared" si="181"/>
        <v>нет</v>
      </c>
      <c r="AN1393" s="258">
        <f t="shared" si="178"/>
        <v>0</v>
      </c>
      <c r="AO1393" s="258" t="e">
        <f t="shared" si="180"/>
        <v>#VALUE!</v>
      </c>
    </row>
    <row r="1394" spans="1:41">
      <c r="A1394" s="261" t="e">
        <f t="shared" si="182"/>
        <v>#VALUE!</v>
      </c>
      <c r="B1394" s="241">
        <v>1391</v>
      </c>
      <c r="C1394" s="242"/>
      <c r="D1394" s="257" t="str">
        <f t="shared" si="175"/>
        <v/>
      </c>
      <c r="E1394" s="234"/>
      <c r="F1394" s="234"/>
      <c r="G1394" s="242"/>
      <c r="H1394" s="257" t="str">
        <f t="shared" si="176"/>
        <v/>
      </c>
      <c r="I1394" s="234"/>
      <c r="J1394" s="234"/>
      <c r="K1394" s="234"/>
      <c r="L1394" s="234"/>
      <c r="M1394" s="308">
        <f t="shared" si="177"/>
        <v>0</v>
      </c>
      <c r="N1394" s="234"/>
      <c r="O1394" s="234"/>
      <c r="P1394" s="234"/>
      <c r="Q1394" s="234"/>
      <c r="R1394" s="234"/>
      <c r="S1394" s="234"/>
      <c r="T1394" s="234"/>
      <c r="U1394" s="234"/>
      <c r="V1394" s="234"/>
      <c r="W1394" s="234"/>
      <c r="X1394" s="234"/>
      <c r="Y1394" s="234"/>
      <c r="Z1394" s="234"/>
      <c r="AA1394" s="234"/>
      <c r="AB1394" s="234"/>
      <c r="AC1394" s="234"/>
      <c r="AD1394" s="234"/>
      <c r="AE1394" s="234"/>
      <c r="AF1394" s="234"/>
      <c r="AG1394" s="234"/>
      <c r="AH1394" s="234"/>
      <c r="AI1394" s="234"/>
      <c r="AJ1394" s="234"/>
      <c r="AK1394" s="234"/>
      <c r="AL1394" s="258" t="str">
        <f t="shared" si="179"/>
        <v>нет</v>
      </c>
      <c r="AM1394" s="258" t="str">
        <f t="shared" si="181"/>
        <v>нет</v>
      </c>
      <c r="AN1394" s="258">
        <f t="shared" si="178"/>
        <v>0</v>
      </c>
      <c r="AO1394" s="258" t="e">
        <f t="shared" si="180"/>
        <v>#VALUE!</v>
      </c>
    </row>
    <row r="1395" spans="1:41">
      <c r="A1395" s="261" t="e">
        <f t="shared" si="182"/>
        <v>#VALUE!</v>
      </c>
      <c r="B1395" s="241">
        <v>1392</v>
      </c>
      <c r="C1395" s="242"/>
      <c r="D1395" s="257" t="str">
        <f t="shared" si="175"/>
        <v/>
      </c>
      <c r="E1395" s="234"/>
      <c r="F1395" s="234"/>
      <c r="G1395" s="242"/>
      <c r="H1395" s="257" t="str">
        <f t="shared" si="176"/>
        <v/>
      </c>
      <c r="I1395" s="234"/>
      <c r="J1395" s="234"/>
      <c r="K1395" s="234"/>
      <c r="L1395" s="234"/>
      <c r="M1395" s="308">
        <f t="shared" si="177"/>
        <v>0</v>
      </c>
      <c r="N1395" s="234"/>
      <c r="O1395" s="234"/>
      <c r="P1395" s="234"/>
      <c r="Q1395" s="234"/>
      <c r="R1395" s="234"/>
      <c r="S1395" s="234"/>
      <c r="T1395" s="234"/>
      <c r="U1395" s="234"/>
      <c r="V1395" s="234"/>
      <c r="W1395" s="234"/>
      <c r="X1395" s="234"/>
      <c r="Y1395" s="234"/>
      <c r="Z1395" s="234"/>
      <c r="AA1395" s="234"/>
      <c r="AB1395" s="234"/>
      <c r="AC1395" s="234"/>
      <c r="AD1395" s="234"/>
      <c r="AE1395" s="234"/>
      <c r="AF1395" s="234"/>
      <c r="AG1395" s="234"/>
      <c r="AH1395" s="234"/>
      <c r="AI1395" s="234"/>
      <c r="AJ1395" s="234"/>
      <c r="AK1395" s="234"/>
      <c r="AL1395" s="258" t="str">
        <f t="shared" si="179"/>
        <v>нет</v>
      </c>
      <c r="AM1395" s="258" t="str">
        <f t="shared" si="181"/>
        <v>нет</v>
      </c>
      <c r="AN1395" s="258">
        <f t="shared" si="178"/>
        <v>0</v>
      </c>
      <c r="AO1395" s="258" t="e">
        <f t="shared" si="180"/>
        <v>#VALUE!</v>
      </c>
    </row>
    <row r="1396" spans="1:41">
      <c r="A1396" s="261" t="e">
        <f t="shared" si="182"/>
        <v>#VALUE!</v>
      </c>
      <c r="B1396" s="241">
        <v>1393</v>
      </c>
      <c r="C1396" s="242"/>
      <c r="D1396" s="257" t="str">
        <f t="shared" si="175"/>
        <v/>
      </c>
      <c r="E1396" s="234"/>
      <c r="F1396" s="234"/>
      <c r="G1396" s="242"/>
      <c r="H1396" s="257" t="str">
        <f t="shared" si="176"/>
        <v/>
      </c>
      <c r="I1396" s="234"/>
      <c r="J1396" s="234"/>
      <c r="K1396" s="234"/>
      <c r="L1396" s="234"/>
      <c r="M1396" s="308">
        <f t="shared" si="177"/>
        <v>0</v>
      </c>
      <c r="N1396" s="234"/>
      <c r="O1396" s="234"/>
      <c r="P1396" s="234"/>
      <c r="Q1396" s="234"/>
      <c r="R1396" s="234"/>
      <c r="S1396" s="234"/>
      <c r="T1396" s="234"/>
      <c r="U1396" s="234"/>
      <c r="V1396" s="234"/>
      <c r="W1396" s="234"/>
      <c r="X1396" s="234"/>
      <c r="Y1396" s="234"/>
      <c r="Z1396" s="234"/>
      <c r="AA1396" s="234"/>
      <c r="AB1396" s="234"/>
      <c r="AC1396" s="234"/>
      <c r="AD1396" s="234"/>
      <c r="AE1396" s="234"/>
      <c r="AF1396" s="234"/>
      <c r="AG1396" s="234"/>
      <c r="AH1396" s="234"/>
      <c r="AI1396" s="234"/>
      <c r="AJ1396" s="234"/>
      <c r="AK1396" s="234"/>
      <c r="AL1396" s="258" t="str">
        <f t="shared" si="179"/>
        <v>нет</v>
      </c>
      <c r="AM1396" s="258" t="str">
        <f t="shared" si="181"/>
        <v>нет</v>
      </c>
      <c r="AN1396" s="258">
        <f t="shared" si="178"/>
        <v>0</v>
      </c>
      <c r="AO1396" s="258" t="e">
        <f t="shared" si="180"/>
        <v>#VALUE!</v>
      </c>
    </row>
    <row r="1397" spans="1:41">
      <c r="A1397" s="261" t="e">
        <f t="shared" si="182"/>
        <v>#VALUE!</v>
      </c>
      <c r="B1397" s="241">
        <v>1394</v>
      </c>
      <c r="C1397" s="242"/>
      <c r="D1397" s="257" t="str">
        <f t="shared" si="175"/>
        <v/>
      </c>
      <c r="E1397" s="234"/>
      <c r="F1397" s="234"/>
      <c r="G1397" s="242"/>
      <c r="H1397" s="257" t="str">
        <f t="shared" si="176"/>
        <v/>
      </c>
      <c r="I1397" s="234"/>
      <c r="J1397" s="234"/>
      <c r="K1397" s="234"/>
      <c r="L1397" s="234"/>
      <c r="M1397" s="308">
        <f t="shared" si="177"/>
        <v>0</v>
      </c>
      <c r="N1397" s="234"/>
      <c r="O1397" s="234"/>
      <c r="P1397" s="234"/>
      <c r="Q1397" s="234"/>
      <c r="R1397" s="234"/>
      <c r="S1397" s="234"/>
      <c r="T1397" s="234"/>
      <c r="U1397" s="234"/>
      <c r="V1397" s="234"/>
      <c r="W1397" s="234"/>
      <c r="X1397" s="234"/>
      <c r="Y1397" s="234"/>
      <c r="Z1397" s="234"/>
      <c r="AA1397" s="234"/>
      <c r="AB1397" s="234"/>
      <c r="AC1397" s="234"/>
      <c r="AD1397" s="234"/>
      <c r="AE1397" s="234"/>
      <c r="AF1397" s="234"/>
      <c r="AG1397" s="234"/>
      <c r="AH1397" s="234"/>
      <c r="AI1397" s="234"/>
      <c r="AJ1397" s="234"/>
      <c r="AK1397" s="234"/>
      <c r="AL1397" s="258" t="str">
        <f t="shared" si="179"/>
        <v>нет</v>
      </c>
      <c r="AM1397" s="258" t="str">
        <f t="shared" si="181"/>
        <v>нет</v>
      </c>
      <c r="AN1397" s="258">
        <f t="shared" si="178"/>
        <v>0</v>
      </c>
      <c r="AO1397" s="258" t="e">
        <f t="shared" si="180"/>
        <v>#VALUE!</v>
      </c>
    </row>
    <row r="1398" spans="1:41">
      <c r="A1398" s="261" t="e">
        <f t="shared" si="182"/>
        <v>#VALUE!</v>
      </c>
      <c r="B1398" s="241">
        <v>1395</v>
      </c>
      <c r="C1398" s="242"/>
      <c r="D1398" s="257" t="str">
        <f t="shared" si="175"/>
        <v/>
      </c>
      <c r="E1398" s="234"/>
      <c r="F1398" s="234"/>
      <c r="G1398" s="242"/>
      <c r="H1398" s="257" t="str">
        <f t="shared" si="176"/>
        <v/>
      </c>
      <c r="I1398" s="234"/>
      <c r="J1398" s="234"/>
      <c r="K1398" s="234"/>
      <c r="L1398" s="234"/>
      <c r="M1398" s="308">
        <f t="shared" si="177"/>
        <v>0</v>
      </c>
      <c r="N1398" s="234"/>
      <c r="O1398" s="234"/>
      <c r="P1398" s="234"/>
      <c r="Q1398" s="234"/>
      <c r="R1398" s="234"/>
      <c r="S1398" s="234"/>
      <c r="T1398" s="234"/>
      <c r="U1398" s="234"/>
      <c r="V1398" s="234"/>
      <c r="W1398" s="234"/>
      <c r="X1398" s="234"/>
      <c r="Y1398" s="234"/>
      <c r="Z1398" s="234"/>
      <c r="AA1398" s="234"/>
      <c r="AB1398" s="234"/>
      <c r="AC1398" s="234"/>
      <c r="AD1398" s="234"/>
      <c r="AE1398" s="234"/>
      <c r="AF1398" s="234"/>
      <c r="AG1398" s="234"/>
      <c r="AH1398" s="234"/>
      <c r="AI1398" s="234"/>
      <c r="AJ1398" s="234"/>
      <c r="AK1398" s="234"/>
      <c r="AL1398" s="258" t="str">
        <f t="shared" si="179"/>
        <v>нет</v>
      </c>
      <c r="AM1398" s="258" t="str">
        <f t="shared" si="181"/>
        <v>нет</v>
      </c>
      <c r="AN1398" s="258">
        <f t="shared" si="178"/>
        <v>0</v>
      </c>
      <c r="AO1398" s="258" t="e">
        <f t="shared" si="180"/>
        <v>#VALUE!</v>
      </c>
    </row>
    <row r="1399" spans="1:41">
      <c r="A1399" s="261" t="e">
        <f t="shared" si="182"/>
        <v>#VALUE!</v>
      </c>
      <c r="B1399" s="241">
        <v>1396</v>
      </c>
      <c r="C1399" s="242"/>
      <c r="D1399" s="257" t="str">
        <f t="shared" si="175"/>
        <v/>
      </c>
      <c r="E1399" s="234"/>
      <c r="F1399" s="234"/>
      <c r="G1399" s="242"/>
      <c r="H1399" s="257" t="str">
        <f t="shared" si="176"/>
        <v/>
      </c>
      <c r="I1399" s="234"/>
      <c r="J1399" s="234"/>
      <c r="K1399" s="234"/>
      <c r="L1399" s="234"/>
      <c r="M1399" s="308">
        <f t="shared" si="177"/>
        <v>0</v>
      </c>
      <c r="N1399" s="234"/>
      <c r="O1399" s="234"/>
      <c r="P1399" s="234"/>
      <c r="Q1399" s="234"/>
      <c r="R1399" s="234"/>
      <c r="S1399" s="234"/>
      <c r="T1399" s="234"/>
      <c r="U1399" s="234"/>
      <c r="V1399" s="234"/>
      <c r="W1399" s="234"/>
      <c r="X1399" s="234"/>
      <c r="Y1399" s="234"/>
      <c r="Z1399" s="234"/>
      <c r="AA1399" s="234"/>
      <c r="AB1399" s="234"/>
      <c r="AC1399" s="234"/>
      <c r="AD1399" s="234"/>
      <c r="AE1399" s="234"/>
      <c r="AF1399" s="234"/>
      <c r="AG1399" s="234"/>
      <c r="AH1399" s="234"/>
      <c r="AI1399" s="234"/>
      <c r="AJ1399" s="234"/>
      <c r="AK1399" s="234"/>
      <c r="AL1399" s="258" t="str">
        <f t="shared" si="179"/>
        <v>нет</v>
      </c>
      <c r="AM1399" s="258" t="str">
        <f t="shared" si="181"/>
        <v>нет</v>
      </c>
      <c r="AN1399" s="258">
        <f t="shared" si="178"/>
        <v>0</v>
      </c>
      <c r="AO1399" s="258" t="e">
        <f t="shared" si="180"/>
        <v>#VALUE!</v>
      </c>
    </row>
    <row r="1400" spans="1:41">
      <c r="A1400" s="261" t="e">
        <f t="shared" si="182"/>
        <v>#VALUE!</v>
      </c>
      <c r="B1400" s="241">
        <v>1397</v>
      </c>
      <c r="C1400" s="242"/>
      <c r="D1400" s="257" t="str">
        <f t="shared" si="175"/>
        <v/>
      </c>
      <c r="E1400" s="234"/>
      <c r="F1400" s="234"/>
      <c r="G1400" s="242"/>
      <c r="H1400" s="257" t="str">
        <f t="shared" si="176"/>
        <v/>
      </c>
      <c r="I1400" s="234"/>
      <c r="J1400" s="234"/>
      <c r="K1400" s="234"/>
      <c r="L1400" s="234"/>
      <c r="M1400" s="308">
        <f t="shared" si="177"/>
        <v>0</v>
      </c>
      <c r="N1400" s="234"/>
      <c r="O1400" s="234"/>
      <c r="P1400" s="234"/>
      <c r="Q1400" s="234"/>
      <c r="R1400" s="234"/>
      <c r="S1400" s="234"/>
      <c r="T1400" s="234"/>
      <c r="U1400" s="234"/>
      <c r="V1400" s="234"/>
      <c r="W1400" s="234"/>
      <c r="X1400" s="234"/>
      <c r="Y1400" s="234"/>
      <c r="Z1400" s="234"/>
      <c r="AA1400" s="234"/>
      <c r="AB1400" s="234"/>
      <c r="AC1400" s="234"/>
      <c r="AD1400" s="234"/>
      <c r="AE1400" s="234"/>
      <c r="AF1400" s="234"/>
      <c r="AG1400" s="234"/>
      <c r="AH1400" s="234"/>
      <c r="AI1400" s="234"/>
      <c r="AJ1400" s="234"/>
      <c r="AK1400" s="234"/>
      <c r="AL1400" s="258" t="str">
        <f t="shared" si="179"/>
        <v>нет</v>
      </c>
      <c r="AM1400" s="258" t="str">
        <f t="shared" si="181"/>
        <v>нет</v>
      </c>
      <c r="AN1400" s="258">
        <f t="shared" si="178"/>
        <v>0</v>
      </c>
      <c r="AO1400" s="258" t="e">
        <f t="shared" si="180"/>
        <v>#VALUE!</v>
      </c>
    </row>
    <row r="1401" spans="1:41">
      <c r="A1401" s="261" t="e">
        <f t="shared" si="182"/>
        <v>#VALUE!</v>
      </c>
      <c r="B1401" s="241">
        <v>1398</v>
      </c>
      <c r="C1401" s="242"/>
      <c r="D1401" s="257" t="str">
        <f t="shared" si="175"/>
        <v/>
      </c>
      <c r="E1401" s="234"/>
      <c r="F1401" s="234"/>
      <c r="G1401" s="242"/>
      <c r="H1401" s="257" t="str">
        <f t="shared" si="176"/>
        <v/>
      </c>
      <c r="I1401" s="234"/>
      <c r="J1401" s="234"/>
      <c r="K1401" s="234"/>
      <c r="L1401" s="234"/>
      <c r="M1401" s="308">
        <f t="shared" si="177"/>
        <v>0</v>
      </c>
      <c r="N1401" s="234"/>
      <c r="O1401" s="234"/>
      <c r="P1401" s="234"/>
      <c r="Q1401" s="234"/>
      <c r="R1401" s="234"/>
      <c r="S1401" s="234"/>
      <c r="T1401" s="234"/>
      <c r="U1401" s="234"/>
      <c r="V1401" s="234"/>
      <c r="W1401" s="234"/>
      <c r="X1401" s="234"/>
      <c r="Y1401" s="234"/>
      <c r="Z1401" s="234"/>
      <c r="AA1401" s="234"/>
      <c r="AB1401" s="234"/>
      <c r="AC1401" s="234"/>
      <c r="AD1401" s="234"/>
      <c r="AE1401" s="234"/>
      <c r="AF1401" s="234"/>
      <c r="AG1401" s="234"/>
      <c r="AH1401" s="234"/>
      <c r="AI1401" s="234"/>
      <c r="AJ1401" s="234"/>
      <c r="AK1401" s="234"/>
      <c r="AL1401" s="258" t="str">
        <f t="shared" si="179"/>
        <v>нет</v>
      </c>
      <c r="AM1401" s="258" t="str">
        <f t="shared" si="181"/>
        <v>нет</v>
      </c>
      <c r="AN1401" s="258">
        <f t="shared" si="178"/>
        <v>0</v>
      </c>
      <c r="AO1401" s="258" t="e">
        <f t="shared" si="180"/>
        <v>#VALUE!</v>
      </c>
    </row>
    <row r="1402" spans="1:41">
      <c r="A1402" s="261" t="e">
        <f t="shared" si="182"/>
        <v>#VALUE!</v>
      </c>
      <c r="B1402" s="241">
        <v>1399</v>
      </c>
      <c r="C1402" s="242"/>
      <c r="D1402" s="257" t="str">
        <f t="shared" si="175"/>
        <v/>
      </c>
      <c r="E1402" s="234"/>
      <c r="F1402" s="234"/>
      <c r="G1402" s="242"/>
      <c r="H1402" s="257" t="str">
        <f t="shared" si="176"/>
        <v/>
      </c>
      <c r="I1402" s="234"/>
      <c r="J1402" s="234"/>
      <c r="K1402" s="234"/>
      <c r="L1402" s="234"/>
      <c r="M1402" s="308">
        <f t="shared" si="177"/>
        <v>0</v>
      </c>
      <c r="N1402" s="234"/>
      <c r="O1402" s="234"/>
      <c r="P1402" s="234"/>
      <c r="Q1402" s="234"/>
      <c r="R1402" s="234"/>
      <c r="S1402" s="234"/>
      <c r="T1402" s="234"/>
      <c r="U1402" s="234"/>
      <c r="V1402" s="234"/>
      <c r="W1402" s="234"/>
      <c r="X1402" s="234"/>
      <c r="Y1402" s="234"/>
      <c r="Z1402" s="234"/>
      <c r="AA1402" s="234"/>
      <c r="AB1402" s="234"/>
      <c r="AC1402" s="234"/>
      <c r="AD1402" s="234"/>
      <c r="AE1402" s="234"/>
      <c r="AF1402" s="234"/>
      <c r="AG1402" s="234"/>
      <c r="AH1402" s="234"/>
      <c r="AI1402" s="234"/>
      <c r="AJ1402" s="234"/>
      <c r="AK1402" s="234"/>
      <c r="AL1402" s="258" t="str">
        <f t="shared" si="179"/>
        <v>нет</v>
      </c>
      <c r="AM1402" s="258" t="str">
        <f t="shared" si="181"/>
        <v>нет</v>
      </c>
      <c r="AN1402" s="258">
        <f t="shared" si="178"/>
        <v>0</v>
      </c>
      <c r="AO1402" s="258" t="e">
        <f t="shared" si="180"/>
        <v>#VALUE!</v>
      </c>
    </row>
    <row r="1403" spans="1:41">
      <c r="A1403" s="261" t="e">
        <f t="shared" si="182"/>
        <v>#VALUE!</v>
      </c>
      <c r="B1403" s="241">
        <v>1400</v>
      </c>
      <c r="C1403" s="242"/>
      <c r="D1403" s="257" t="str">
        <f t="shared" si="175"/>
        <v/>
      </c>
      <c r="E1403" s="234"/>
      <c r="F1403" s="234"/>
      <c r="G1403" s="242"/>
      <c r="H1403" s="257" t="str">
        <f t="shared" si="176"/>
        <v/>
      </c>
      <c r="I1403" s="234"/>
      <c r="J1403" s="234"/>
      <c r="K1403" s="234"/>
      <c r="L1403" s="234"/>
      <c r="M1403" s="308">
        <f t="shared" si="177"/>
        <v>0</v>
      </c>
      <c r="N1403" s="234"/>
      <c r="O1403" s="234"/>
      <c r="P1403" s="234"/>
      <c r="Q1403" s="234"/>
      <c r="R1403" s="234"/>
      <c r="S1403" s="234"/>
      <c r="T1403" s="234"/>
      <c r="U1403" s="234"/>
      <c r="V1403" s="234"/>
      <c r="W1403" s="234"/>
      <c r="X1403" s="234"/>
      <c r="Y1403" s="234"/>
      <c r="Z1403" s="234"/>
      <c r="AA1403" s="234"/>
      <c r="AB1403" s="234"/>
      <c r="AC1403" s="234"/>
      <c r="AD1403" s="234"/>
      <c r="AE1403" s="234"/>
      <c r="AF1403" s="234"/>
      <c r="AG1403" s="234"/>
      <c r="AH1403" s="234"/>
      <c r="AI1403" s="234"/>
      <c r="AJ1403" s="234"/>
      <c r="AK1403" s="234"/>
      <c r="AL1403" s="258" t="str">
        <f t="shared" si="179"/>
        <v>нет</v>
      </c>
      <c r="AM1403" s="258" t="str">
        <f t="shared" si="181"/>
        <v>нет</v>
      </c>
      <c r="AN1403" s="258">
        <f t="shared" si="178"/>
        <v>0</v>
      </c>
      <c r="AO1403" s="258" t="e">
        <f t="shared" si="180"/>
        <v>#VALUE!</v>
      </c>
    </row>
    <row r="1404" spans="1:41">
      <c r="A1404" s="261" t="e">
        <f t="shared" si="182"/>
        <v>#VALUE!</v>
      </c>
      <c r="B1404" s="241">
        <v>1401</v>
      </c>
      <c r="C1404" s="242"/>
      <c r="D1404" s="257" t="str">
        <f t="shared" si="175"/>
        <v/>
      </c>
      <c r="E1404" s="234"/>
      <c r="F1404" s="234"/>
      <c r="G1404" s="242"/>
      <c r="H1404" s="257" t="str">
        <f t="shared" si="176"/>
        <v/>
      </c>
      <c r="I1404" s="234"/>
      <c r="J1404" s="234"/>
      <c r="K1404" s="234"/>
      <c r="L1404" s="234"/>
      <c r="M1404" s="308">
        <f t="shared" si="177"/>
        <v>0</v>
      </c>
      <c r="N1404" s="234"/>
      <c r="O1404" s="234"/>
      <c r="P1404" s="234"/>
      <c r="Q1404" s="234"/>
      <c r="R1404" s="234"/>
      <c r="S1404" s="234"/>
      <c r="T1404" s="234"/>
      <c r="U1404" s="234"/>
      <c r="V1404" s="234"/>
      <c r="W1404" s="234"/>
      <c r="X1404" s="234"/>
      <c r="Y1404" s="234"/>
      <c r="Z1404" s="234"/>
      <c r="AA1404" s="234"/>
      <c r="AB1404" s="234"/>
      <c r="AC1404" s="234"/>
      <c r="AD1404" s="234"/>
      <c r="AE1404" s="234"/>
      <c r="AF1404" s="234"/>
      <c r="AG1404" s="234"/>
      <c r="AH1404" s="234"/>
      <c r="AI1404" s="234"/>
      <c r="AJ1404" s="234"/>
      <c r="AK1404" s="234"/>
      <c r="AL1404" s="258" t="str">
        <f t="shared" si="179"/>
        <v>нет</v>
      </c>
      <c r="AM1404" s="258" t="str">
        <f t="shared" si="181"/>
        <v>нет</v>
      </c>
      <c r="AN1404" s="258">
        <f t="shared" si="178"/>
        <v>0</v>
      </c>
      <c r="AO1404" s="258" t="e">
        <f t="shared" si="180"/>
        <v>#VALUE!</v>
      </c>
    </row>
    <row r="1405" spans="1:41">
      <c r="A1405" s="261" t="e">
        <f t="shared" si="182"/>
        <v>#VALUE!</v>
      </c>
      <c r="B1405" s="241">
        <v>1402</v>
      </c>
      <c r="C1405" s="242"/>
      <c r="D1405" s="257" t="str">
        <f t="shared" si="175"/>
        <v/>
      </c>
      <c r="E1405" s="234"/>
      <c r="F1405" s="234"/>
      <c r="G1405" s="242"/>
      <c r="H1405" s="257" t="str">
        <f t="shared" si="176"/>
        <v/>
      </c>
      <c r="I1405" s="234"/>
      <c r="J1405" s="234"/>
      <c r="K1405" s="234"/>
      <c r="L1405" s="234"/>
      <c r="M1405" s="308">
        <f t="shared" si="177"/>
        <v>0</v>
      </c>
      <c r="N1405" s="234"/>
      <c r="O1405" s="234"/>
      <c r="P1405" s="234"/>
      <c r="Q1405" s="234"/>
      <c r="R1405" s="234"/>
      <c r="S1405" s="234"/>
      <c r="T1405" s="234"/>
      <c r="U1405" s="234"/>
      <c r="V1405" s="234"/>
      <c r="W1405" s="234"/>
      <c r="X1405" s="234"/>
      <c r="Y1405" s="234"/>
      <c r="Z1405" s="234"/>
      <c r="AA1405" s="234"/>
      <c r="AB1405" s="234"/>
      <c r="AC1405" s="234"/>
      <c r="AD1405" s="234"/>
      <c r="AE1405" s="234"/>
      <c r="AF1405" s="234"/>
      <c r="AG1405" s="234"/>
      <c r="AH1405" s="234"/>
      <c r="AI1405" s="234"/>
      <c r="AJ1405" s="234"/>
      <c r="AK1405" s="234"/>
      <c r="AL1405" s="258" t="str">
        <f t="shared" si="179"/>
        <v>нет</v>
      </c>
      <c r="AM1405" s="258" t="str">
        <f t="shared" si="181"/>
        <v>нет</v>
      </c>
      <c r="AN1405" s="258">
        <f t="shared" si="178"/>
        <v>0</v>
      </c>
      <c r="AO1405" s="258" t="e">
        <f t="shared" si="180"/>
        <v>#VALUE!</v>
      </c>
    </row>
    <row r="1406" spans="1:41">
      <c r="A1406" s="261" t="e">
        <f t="shared" si="182"/>
        <v>#VALUE!</v>
      </c>
      <c r="B1406" s="241">
        <v>1403</v>
      </c>
      <c r="C1406" s="242"/>
      <c r="D1406" s="257" t="str">
        <f t="shared" si="175"/>
        <v/>
      </c>
      <c r="E1406" s="234"/>
      <c r="F1406" s="234"/>
      <c r="G1406" s="242"/>
      <c r="H1406" s="257" t="str">
        <f t="shared" si="176"/>
        <v/>
      </c>
      <c r="I1406" s="234"/>
      <c r="J1406" s="234"/>
      <c r="K1406" s="234"/>
      <c r="L1406" s="234"/>
      <c r="M1406" s="308">
        <f t="shared" si="177"/>
        <v>0</v>
      </c>
      <c r="N1406" s="234"/>
      <c r="O1406" s="234"/>
      <c r="P1406" s="234"/>
      <c r="Q1406" s="234"/>
      <c r="R1406" s="234"/>
      <c r="S1406" s="234"/>
      <c r="T1406" s="234"/>
      <c r="U1406" s="234"/>
      <c r="V1406" s="234"/>
      <c r="W1406" s="234"/>
      <c r="X1406" s="234"/>
      <c r="Y1406" s="234"/>
      <c r="Z1406" s="234"/>
      <c r="AA1406" s="234"/>
      <c r="AB1406" s="234"/>
      <c r="AC1406" s="234"/>
      <c r="AD1406" s="234"/>
      <c r="AE1406" s="234"/>
      <c r="AF1406" s="234"/>
      <c r="AG1406" s="234"/>
      <c r="AH1406" s="234"/>
      <c r="AI1406" s="234"/>
      <c r="AJ1406" s="234"/>
      <c r="AK1406" s="234"/>
      <c r="AL1406" s="258" t="str">
        <f t="shared" si="179"/>
        <v>нет</v>
      </c>
      <c r="AM1406" s="258" t="str">
        <f t="shared" si="181"/>
        <v>нет</v>
      </c>
      <c r="AN1406" s="258">
        <f t="shared" si="178"/>
        <v>0</v>
      </c>
      <c r="AO1406" s="258" t="e">
        <f t="shared" si="180"/>
        <v>#VALUE!</v>
      </c>
    </row>
    <row r="1407" spans="1:41">
      <c r="A1407" s="261" t="e">
        <f t="shared" si="182"/>
        <v>#VALUE!</v>
      </c>
      <c r="B1407" s="241">
        <v>1404</v>
      </c>
      <c r="C1407" s="242"/>
      <c r="D1407" s="257" t="str">
        <f t="shared" ref="D1407:D1470" si="183">IFERROR(VLOOKUP(C1407,msu,2,0),"")</f>
        <v/>
      </c>
      <c r="E1407" s="234"/>
      <c r="F1407" s="234"/>
      <c r="G1407" s="242"/>
      <c r="H1407" s="257" t="str">
        <f t="shared" ref="H1407:H1470" si="184">IFERROR(VLOOKUP(G1407,oo,2,0),"")</f>
        <v/>
      </c>
      <c r="I1407" s="234"/>
      <c r="J1407" s="234"/>
      <c r="K1407" s="234"/>
      <c r="L1407" s="234"/>
      <c r="M1407" s="308">
        <f t="shared" ref="M1407:M1470" si="185">COUNTA(N1407:AK1407)</f>
        <v>0</v>
      </c>
      <c r="N1407" s="234"/>
      <c r="O1407" s="234"/>
      <c r="P1407" s="234"/>
      <c r="Q1407" s="234"/>
      <c r="R1407" s="234"/>
      <c r="S1407" s="234"/>
      <c r="T1407" s="234"/>
      <c r="U1407" s="234"/>
      <c r="V1407" s="234"/>
      <c r="W1407" s="234"/>
      <c r="X1407" s="234"/>
      <c r="Y1407" s="234"/>
      <c r="Z1407" s="234"/>
      <c r="AA1407" s="234"/>
      <c r="AB1407" s="234"/>
      <c r="AC1407" s="234"/>
      <c r="AD1407" s="234"/>
      <c r="AE1407" s="234"/>
      <c r="AF1407" s="234"/>
      <c r="AG1407" s="234"/>
      <c r="AH1407" s="234"/>
      <c r="AI1407" s="234"/>
      <c r="AJ1407" s="234"/>
      <c r="AK1407" s="234"/>
      <c r="AL1407" s="258" t="str">
        <f t="shared" si="179"/>
        <v>нет</v>
      </c>
      <c r="AM1407" s="258" t="str">
        <f t="shared" si="181"/>
        <v>нет</v>
      </c>
      <c r="AN1407" s="258">
        <f t="shared" ref="AN1407:AN1470" si="186">COUNTIF(N1407:AK1407,"призер")+COUNTIF(N1407:AK1407,"победитель")</f>
        <v>0</v>
      </c>
      <c r="AO1407" s="258" t="e">
        <f t="shared" si="180"/>
        <v>#VALUE!</v>
      </c>
    </row>
    <row r="1408" spans="1:41">
      <c r="A1408" s="261" t="e">
        <f t="shared" si="182"/>
        <v>#VALUE!</v>
      </c>
      <c r="B1408" s="241">
        <v>1405</v>
      </c>
      <c r="C1408" s="242"/>
      <c r="D1408" s="257" t="str">
        <f t="shared" si="183"/>
        <v/>
      </c>
      <c r="E1408" s="234"/>
      <c r="F1408" s="234"/>
      <c r="G1408" s="242"/>
      <c r="H1408" s="257" t="str">
        <f t="shared" si="184"/>
        <v/>
      </c>
      <c r="I1408" s="234"/>
      <c r="J1408" s="234"/>
      <c r="K1408" s="234"/>
      <c r="L1408" s="234"/>
      <c r="M1408" s="308">
        <f t="shared" si="185"/>
        <v>0</v>
      </c>
      <c r="N1408" s="234"/>
      <c r="O1408" s="234"/>
      <c r="P1408" s="234"/>
      <c r="Q1408" s="234"/>
      <c r="R1408" s="234"/>
      <c r="S1408" s="234"/>
      <c r="T1408" s="234"/>
      <c r="U1408" s="234"/>
      <c r="V1408" s="234"/>
      <c r="W1408" s="234"/>
      <c r="X1408" s="234"/>
      <c r="Y1408" s="234"/>
      <c r="Z1408" s="234"/>
      <c r="AA1408" s="234"/>
      <c r="AB1408" s="234"/>
      <c r="AC1408" s="234"/>
      <c r="AD1408" s="234"/>
      <c r="AE1408" s="234"/>
      <c r="AF1408" s="234"/>
      <c r="AG1408" s="234"/>
      <c r="AH1408" s="234"/>
      <c r="AI1408" s="234"/>
      <c r="AJ1408" s="234"/>
      <c r="AK1408" s="234"/>
      <c r="AL1408" s="258" t="str">
        <f t="shared" si="179"/>
        <v>нет</v>
      </c>
      <c r="AM1408" s="258" t="str">
        <f t="shared" si="181"/>
        <v>нет</v>
      </c>
      <c r="AN1408" s="258">
        <f t="shared" si="186"/>
        <v>0</v>
      </c>
      <c r="AO1408" s="258" t="e">
        <f t="shared" si="180"/>
        <v>#VALUE!</v>
      </c>
    </row>
    <row r="1409" spans="1:41">
      <c r="A1409" s="261" t="e">
        <f t="shared" si="182"/>
        <v>#VALUE!</v>
      </c>
      <c r="B1409" s="241">
        <v>1406</v>
      </c>
      <c r="C1409" s="242"/>
      <c r="D1409" s="257" t="str">
        <f t="shared" si="183"/>
        <v/>
      </c>
      <c r="E1409" s="234"/>
      <c r="F1409" s="234"/>
      <c r="G1409" s="242"/>
      <c r="H1409" s="257" t="str">
        <f t="shared" si="184"/>
        <v/>
      </c>
      <c r="I1409" s="234"/>
      <c r="J1409" s="234"/>
      <c r="K1409" s="234"/>
      <c r="L1409" s="234"/>
      <c r="M1409" s="308">
        <f t="shared" si="185"/>
        <v>0</v>
      </c>
      <c r="N1409" s="234"/>
      <c r="O1409" s="234"/>
      <c r="P1409" s="234"/>
      <c r="Q1409" s="234"/>
      <c r="R1409" s="234"/>
      <c r="S1409" s="234"/>
      <c r="T1409" s="234"/>
      <c r="U1409" s="234"/>
      <c r="V1409" s="234"/>
      <c r="W1409" s="234"/>
      <c r="X1409" s="234"/>
      <c r="Y1409" s="234"/>
      <c r="Z1409" s="234"/>
      <c r="AA1409" s="234"/>
      <c r="AB1409" s="234"/>
      <c r="AC1409" s="234"/>
      <c r="AD1409" s="234"/>
      <c r="AE1409" s="234"/>
      <c r="AF1409" s="234"/>
      <c r="AG1409" s="234"/>
      <c r="AH1409" s="234"/>
      <c r="AI1409" s="234"/>
      <c r="AJ1409" s="234"/>
      <c r="AK1409" s="234"/>
      <c r="AL1409" s="258" t="str">
        <f t="shared" si="179"/>
        <v>нет</v>
      </c>
      <c r="AM1409" s="258" t="str">
        <f t="shared" si="181"/>
        <v>нет</v>
      </c>
      <c r="AN1409" s="258">
        <f t="shared" si="186"/>
        <v>0</v>
      </c>
      <c r="AO1409" s="258" t="e">
        <f t="shared" si="180"/>
        <v>#VALUE!</v>
      </c>
    </row>
    <row r="1410" spans="1:41">
      <c r="A1410" s="261" t="e">
        <f t="shared" si="182"/>
        <v>#VALUE!</v>
      </c>
      <c r="B1410" s="241">
        <v>1407</v>
      </c>
      <c r="C1410" s="242"/>
      <c r="D1410" s="257" t="str">
        <f t="shared" si="183"/>
        <v/>
      </c>
      <c r="E1410" s="234"/>
      <c r="F1410" s="234"/>
      <c r="G1410" s="242"/>
      <c r="H1410" s="257" t="str">
        <f t="shared" si="184"/>
        <v/>
      </c>
      <c r="I1410" s="234"/>
      <c r="J1410" s="234"/>
      <c r="K1410" s="234"/>
      <c r="L1410" s="234"/>
      <c r="M1410" s="308">
        <f t="shared" si="185"/>
        <v>0</v>
      </c>
      <c r="N1410" s="234"/>
      <c r="O1410" s="234"/>
      <c r="P1410" s="234"/>
      <c r="Q1410" s="234"/>
      <c r="R1410" s="234"/>
      <c r="S1410" s="234"/>
      <c r="T1410" s="234"/>
      <c r="U1410" s="234"/>
      <c r="V1410" s="234"/>
      <c r="W1410" s="234"/>
      <c r="X1410" s="234"/>
      <c r="Y1410" s="234"/>
      <c r="Z1410" s="234"/>
      <c r="AA1410" s="234"/>
      <c r="AB1410" s="234"/>
      <c r="AC1410" s="234"/>
      <c r="AD1410" s="234"/>
      <c r="AE1410" s="234"/>
      <c r="AF1410" s="234"/>
      <c r="AG1410" s="234"/>
      <c r="AH1410" s="234"/>
      <c r="AI1410" s="234"/>
      <c r="AJ1410" s="234"/>
      <c r="AK1410" s="234"/>
      <c r="AL1410" s="258" t="str">
        <f t="shared" si="179"/>
        <v>нет</v>
      </c>
      <c r="AM1410" s="258" t="str">
        <f t="shared" si="181"/>
        <v>нет</v>
      </c>
      <c r="AN1410" s="258">
        <f t="shared" si="186"/>
        <v>0</v>
      </c>
      <c r="AO1410" s="258" t="e">
        <f t="shared" si="180"/>
        <v>#VALUE!</v>
      </c>
    </row>
    <row r="1411" spans="1:41">
      <c r="A1411" s="261" t="e">
        <f t="shared" si="182"/>
        <v>#VALUE!</v>
      </c>
      <c r="B1411" s="241">
        <v>1408</v>
      </c>
      <c r="C1411" s="242"/>
      <c r="D1411" s="257" t="str">
        <f t="shared" si="183"/>
        <v/>
      </c>
      <c r="E1411" s="234"/>
      <c r="F1411" s="234"/>
      <c r="G1411" s="242"/>
      <c r="H1411" s="257" t="str">
        <f t="shared" si="184"/>
        <v/>
      </c>
      <c r="I1411" s="234"/>
      <c r="J1411" s="234"/>
      <c r="K1411" s="234"/>
      <c r="L1411" s="234"/>
      <c r="M1411" s="308">
        <f t="shared" si="185"/>
        <v>0</v>
      </c>
      <c r="N1411" s="234"/>
      <c r="O1411" s="234"/>
      <c r="P1411" s="234"/>
      <c r="Q1411" s="234"/>
      <c r="R1411" s="234"/>
      <c r="S1411" s="234"/>
      <c r="T1411" s="234"/>
      <c r="U1411" s="234"/>
      <c r="V1411" s="234"/>
      <c r="W1411" s="234"/>
      <c r="X1411" s="234"/>
      <c r="Y1411" s="234"/>
      <c r="Z1411" s="234"/>
      <c r="AA1411" s="234"/>
      <c r="AB1411" s="234"/>
      <c r="AC1411" s="234"/>
      <c r="AD1411" s="234"/>
      <c r="AE1411" s="234"/>
      <c r="AF1411" s="234"/>
      <c r="AG1411" s="234"/>
      <c r="AH1411" s="234"/>
      <c r="AI1411" s="234"/>
      <c r="AJ1411" s="234"/>
      <c r="AK1411" s="234"/>
      <c r="AL1411" s="258" t="str">
        <f t="shared" si="179"/>
        <v>нет</v>
      </c>
      <c r="AM1411" s="258" t="str">
        <f t="shared" si="181"/>
        <v>нет</v>
      </c>
      <c r="AN1411" s="258">
        <f t="shared" si="186"/>
        <v>0</v>
      </c>
      <c r="AO1411" s="258" t="e">
        <f t="shared" si="180"/>
        <v>#VALUE!</v>
      </c>
    </row>
    <row r="1412" spans="1:41">
      <c r="A1412" s="261" t="e">
        <f t="shared" si="182"/>
        <v>#VALUE!</v>
      </c>
      <c r="B1412" s="241">
        <v>1409</v>
      </c>
      <c r="C1412" s="242"/>
      <c r="D1412" s="257" t="str">
        <f t="shared" si="183"/>
        <v/>
      </c>
      <c r="E1412" s="234"/>
      <c r="F1412" s="234"/>
      <c r="G1412" s="242"/>
      <c r="H1412" s="257" t="str">
        <f t="shared" si="184"/>
        <v/>
      </c>
      <c r="I1412" s="234"/>
      <c r="J1412" s="234"/>
      <c r="K1412" s="234"/>
      <c r="L1412" s="234"/>
      <c r="M1412" s="308">
        <f t="shared" si="185"/>
        <v>0</v>
      </c>
      <c r="N1412" s="234"/>
      <c r="O1412" s="234"/>
      <c r="P1412" s="234"/>
      <c r="Q1412" s="234"/>
      <c r="R1412" s="234"/>
      <c r="S1412" s="234"/>
      <c r="T1412" s="234"/>
      <c r="U1412" s="234"/>
      <c r="V1412" s="234"/>
      <c r="W1412" s="234"/>
      <c r="X1412" s="234"/>
      <c r="Y1412" s="234"/>
      <c r="Z1412" s="234"/>
      <c r="AA1412" s="234"/>
      <c r="AB1412" s="234"/>
      <c r="AC1412" s="234"/>
      <c r="AD1412" s="234"/>
      <c r="AE1412" s="234"/>
      <c r="AF1412" s="234"/>
      <c r="AG1412" s="234"/>
      <c r="AH1412" s="234"/>
      <c r="AI1412" s="234"/>
      <c r="AJ1412" s="234"/>
      <c r="AK1412" s="234"/>
      <c r="AL1412" s="258" t="str">
        <f t="shared" si="179"/>
        <v>нет</v>
      </c>
      <c r="AM1412" s="258" t="str">
        <f t="shared" si="181"/>
        <v>нет</v>
      </c>
      <c r="AN1412" s="258">
        <f t="shared" si="186"/>
        <v>0</v>
      </c>
      <c r="AO1412" s="258" t="e">
        <f t="shared" si="180"/>
        <v>#VALUE!</v>
      </c>
    </row>
    <row r="1413" spans="1:41">
      <c r="A1413" s="261" t="e">
        <f t="shared" si="182"/>
        <v>#VALUE!</v>
      </c>
      <c r="B1413" s="241">
        <v>1410</v>
      </c>
      <c r="C1413" s="242"/>
      <c r="D1413" s="257" t="str">
        <f t="shared" si="183"/>
        <v/>
      </c>
      <c r="E1413" s="234"/>
      <c r="F1413" s="234"/>
      <c r="G1413" s="242"/>
      <c r="H1413" s="257" t="str">
        <f t="shared" si="184"/>
        <v/>
      </c>
      <c r="I1413" s="234"/>
      <c r="J1413" s="234"/>
      <c r="K1413" s="234"/>
      <c r="L1413" s="234"/>
      <c r="M1413" s="308">
        <f t="shared" si="185"/>
        <v>0</v>
      </c>
      <c r="N1413" s="234"/>
      <c r="O1413" s="234"/>
      <c r="P1413" s="234"/>
      <c r="Q1413" s="234"/>
      <c r="R1413" s="234"/>
      <c r="S1413" s="234"/>
      <c r="T1413" s="234"/>
      <c r="U1413" s="234"/>
      <c r="V1413" s="234"/>
      <c r="W1413" s="234"/>
      <c r="X1413" s="234"/>
      <c r="Y1413" s="234"/>
      <c r="Z1413" s="234"/>
      <c r="AA1413" s="234"/>
      <c r="AB1413" s="234"/>
      <c r="AC1413" s="234"/>
      <c r="AD1413" s="234"/>
      <c r="AE1413" s="234"/>
      <c r="AF1413" s="234"/>
      <c r="AG1413" s="234"/>
      <c r="AH1413" s="234"/>
      <c r="AI1413" s="234"/>
      <c r="AJ1413" s="234"/>
      <c r="AK1413" s="234"/>
      <c r="AL1413" s="258" t="str">
        <f t="shared" ref="AL1413:AL1476" si="187">IF($I1413&lt;5,"нет",IF($I1413&gt;9,"нет","да"))</f>
        <v>нет</v>
      </c>
      <c r="AM1413" s="258" t="str">
        <f t="shared" si="181"/>
        <v>нет</v>
      </c>
      <c r="AN1413" s="258">
        <f t="shared" si="186"/>
        <v>0</v>
      </c>
      <c r="AO1413" s="258" t="e">
        <f t="shared" ref="AO1413:AO1476" si="188">IF(LEN(G1413)=5,LEFT(G1413,1)+100,LEFT(G1413,2)+100)</f>
        <v>#VALUE!</v>
      </c>
    </row>
    <row r="1414" spans="1:41">
      <c r="A1414" s="261" t="e">
        <f t="shared" si="182"/>
        <v>#VALUE!</v>
      </c>
      <c r="B1414" s="241">
        <v>1411</v>
      </c>
      <c r="C1414" s="242"/>
      <c r="D1414" s="257" t="str">
        <f t="shared" si="183"/>
        <v/>
      </c>
      <c r="E1414" s="234"/>
      <c r="F1414" s="234"/>
      <c r="G1414" s="242"/>
      <c r="H1414" s="257" t="str">
        <f t="shared" si="184"/>
        <v/>
      </c>
      <c r="I1414" s="234"/>
      <c r="J1414" s="234"/>
      <c r="K1414" s="234"/>
      <c r="L1414" s="234"/>
      <c r="M1414" s="308">
        <f t="shared" si="185"/>
        <v>0</v>
      </c>
      <c r="N1414" s="234"/>
      <c r="O1414" s="234"/>
      <c r="P1414" s="234"/>
      <c r="Q1414" s="234"/>
      <c r="R1414" s="234"/>
      <c r="S1414" s="234"/>
      <c r="T1414" s="234"/>
      <c r="U1414" s="234"/>
      <c r="V1414" s="234"/>
      <c r="W1414" s="234"/>
      <c r="X1414" s="234"/>
      <c r="Y1414" s="234"/>
      <c r="Z1414" s="234"/>
      <c r="AA1414" s="234"/>
      <c r="AB1414" s="234"/>
      <c r="AC1414" s="234"/>
      <c r="AD1414" s="234"/>
      <c r="AE1414" s="234"/>
      <c r="AF1414" s="234"/>
      <c r="AG1414" s="234"/>
      <c r="AH1414" s="234"/>
      <c r="AI1414" s="234"/>
      <c r="AJ1414" s="234"/>
      <c r="AK1414" s="234"/>
      <c r="AL1414" s="258" t="str">
        <f t="shared" si="187"/>
        <v>нет</v>
      </c>
      <c r="AM1414" s="258" t="str">
        <f t="shared" ref="AM1414:AM1477" si="189">IF($I1414&lt;=9,"нет","да")</f>
        <v>нет</v>
      </c>
      <c r="AN1414" s="258">
        <f t="shared" si="186"/>
        <v>0</v>
      </c>
      <c r="AO1414" s="258" t="e">
        <f t="shared" si="188"/>
        <v>#VALUE!</v>
      </c>
    </row>
    <row r="1415" spans="1:41">
      <c r="A1415" s="261" t="e">
        <f t="shared" si="182"/>
        <v>#VALUE!</v>
      </c>
      <c r="B1415" s="241">
        <v>1412</v>
      </c>
      <c r="C1415" s="242"/>
      <c r="D1415" s="257" t="str">
        <f t="shared" si="183"/>
        <v/>
      </c>
      <c r="E1415" s="234"/>
      <c r="F1415" s="234"/>
      <c r="G1415" s="242"/>
      <c r="H1415" s="257" t="str">
        <f t="shared" si="184"/>
        <v/>
      </c>
      <c r="I1415" s="234"/>
      <c r="J1415" s="234"/>
      <c r="K1415" s="234"/>
      <c r="L1415" s="234"/>
      <c r="M1415" s="308">
        <f t="shared" si="185"/>
        <v>0</v>
      </c>
      <c r="N1415" s="234"/>
      <c r="O1415" s="234"/>
      <c r="P1415" s="234"/>
      <c r="Q1415" s="234"/>
      <c r="R1415" s="234"/>
      <c r="S1415" s="234"/>
      <c r="T1415" s="234"/>
      <c r="U1415" s="234"/>
      <c r="V1415" s="234"/>
      <c r="W1415" s="234"/>
      <c r="X1415" s="234"/>
      <c r="Y1415" s="234"/>
      <c r="Z1415" s="234"/>
      <c r="AA1415" s="234"/>
      <c r="AB1415" s="234"/>
      <c r="AC1415" s="234"/>
      <c r="AD1415" s="234"/>
      <c r="AE1415" s="234"/>
      <c r="AF1415" s="234"/>
      <c r="AG1415" s="234"/>
      <c r="AH1415" s="234"/>
      <c r="AI1415" s="234"/>
      <c r="AJ1415" s="234"/>
      <c r="AK1415" s="234"/>
      <c r="AL1415" s="258" t="str">
        <f t="shared" si="187"/>
        <v>нет</v>
      </c>
      <c r="AM1415" s="258" t="str">
        <f t="shared" si="189"/>
        <v>нет</v>
      </c>
      <c r="AN1415" s="258">
        <f t="shared" si="186"/>
        <v>0</v>
      </c>
      <c r="AO1415" s="258" t="e">
        <f t="shared" si="188"/>
        <v>#VALUE!</v>
      </c>
    </row>
    <row r="1416" spans="1:41">
      <c r="A1416" s="261" t="e">
        <f t="shared" ref="A1416:A1479" si="190">IF($AO1416=$C1416, "Код_ОО+МСУ_верно", "Требуется проверка кода ОО или МСУ, кроме 101, 102,103")</f>
        <v>#VALUE!</v>
      </c>
      <c r="B1416" s="241">
        <v>1413</v>
      </c>
      <c r="C1416" s="242"/>
      <c r="D1416" s="257" t="str">
        <f t="shared" si="183"/>
        <v/>
      </c>
      <c r="E1416" s="234"/>
      <c r="F1416" s="234"/>
      <c r="G1416" s="242"/>
      <c r="H1416" s="257" t="str">
        <f t="shared" si="184"/>
        <v/>
      </c>
      <c r="I1416" s="234"/>
      <c r="J1416" s="234"/>
      <c r="K1416" s="234"/>
      <c r="L1416" s="234"/>
      <c r="M1416" s="308">
        <f t="shared" si="185"/>
        <v>0</v>
      </c>
      <c r="N1416" s="234"/>
      <c r="O1416" s="234"/>
      <c r="P1416" s="234"/>
      <c r="Q1416" s="234"/>
      <c r="R1416" s="234"/>
      <c r="S1416" s="234"/>
      <c r="T1416" s="234"/>
      <c r="U1416" s="234"/>
      <c r="V1416" s="234"/>
      <c r="W1416" s="234"/>
      <c r="X1416" s="234"/>
      <c r="Y1416" s="234"/>
      <c r="Z1416" s="234"/>
      <c r="AA1416" s="234"/>
      <c r="AB1416" s="234"/>
      <c r="AC1416" s="234"/>
      <c r="AD1416" s="234"/>
      <c r="AE1416" s="234"/>
      <c r="AF1416" s="234"/>
      <c r="AG1416" s="234"/>
      <c r="AH1416" s="234"/>
      <c r="AI1416" s="234"/>
      <c r="AJ1416" s="234"/>
      <c r="AK1416" s="234"/>
      <c r="AL1416" s="258" t="str">
        <f t="shared" si="187"/>
        <v>нет</v>
      </c>
      <c r="AM1416" s="258" t="str">
        <f t="shared" si="189"/>
        <v>нет</v>
      </c>
      <c r="AN1416" s="258">
        <f t="shared" si="186"/>
        <v>0</v>
      </c>
      <c r="AO1416" s="258" t="e">
        <f t="shared" si="188"/>
        <v>#VALUE!</v>
      </c>
    </row>
    <row r="1417" spans="1:41">
      <c r="A1417" s="261" t="e">
        <f t="shared" si="190"/>
        <v>#VALUE!</v>
      </c>
      <c r="B1417" s="241">
        <v>1414</v>
      </c>
      <c r="C1417" s="242"/>
      <c r="D1417" s="257" t="str">
        <f t="shared" si="183"/>
        <v/>
      </c>
      <c r="E1417" s="234"/>
      <c r="F1417" s="234"/>
      <c r="G1417" s="242"/>
      <c r="H1417" s="257" t="str">
        <f t="shared" si="184"/>
        <v/>
      </c>
      <c r="I1417" s="234"/>
      <c r="J1417" s="234"/>
      <c r="K1417" s="234"/>
      <c r="L1417" s="234"/>
      <c r="M1417" s="308">
        <f t="shared" si="185"/>
        <v>0</v>
      </c>
      <c r="N1417" s="234"/>
      <c r="O1417" s="234"/>
      <c r="P1417" s="234"/>
      <c r="Q1417" s="234"/>
      <c r="R1417" s="234"/>
      <c r="S1417" s="234"/>
      <c r="T1417" s="234"/>
      <c r="U1417" s="234"/>
      <c r="V1417" s="234"/>
      <c r="W1417" s="234"/>
      <c r="X1417" s="234"/>
      <c r="Y1417" s="234"/>
      <c r="Z1417" s="234"/>
      <c r="AA1417" s="234"/>
      <c r="AB1417" s="234"/>
      <c r="AC1417" s="234"/>
      <c r="AD1417" s="234"/>
      <c r="AE1417" s="234"/>
      <c r="AF1417" s="234"/>
      <c r="AG1417" s="234"/>
      <c r="AH1417" s="234"/>
      <c r="AI1417" s="234"/>
      <c r="AJ1417" s="234"/>
      <c r="AK1417" s="234"/>
      <c r="AL1417" s="258" t="str">
        <f t="shared" si="187"/>
        <v>нет</v>
      </c>
      <c r="AM1417" s="258" t="str">
        <f t="shared" si="189"/>
        <v>нет</v>
      </c>
      <c r="AN1417" s="258">
        <f t="shared" si="186"/>
        <v>0</v>
      </c>
      <c r="AO1417" s="258" t="e">
        <f t="shared" si="188"/>
        <v>#VALUE!</v>
      </c>
    </row>
    <row r="1418" spans="1:41">
      <c r="A1418" s="261" t="e">
        <f t="shared" si="190"/>
        <v>#VALUE!</v>
      </c>
      <c r="B1418" s="241">
        <v>1415</v>
      </c>
      <c r="C1418" s="242"/>
      <c r="D1418" s="257" t="str">
        <f t="shared" si="183"/>
        <v/>
      </c>
      <c r="E1418" s="234"/>
      <c r="F1418" s="234"/>
      <c r="G1418" s="242"/>
      <c r="H1418" s="257" t="str">
        <f t="shared" si="184"/>
        <v/>
      </c>
      <c r="I1418" s="234"/>
      <c r="J1418" s="234"/>
      <c r="K1418" s="234"/>
      <c r="L1418" s="234"/>
      <c r="M1418" s="308">
        <f t="shared" si="185"/>
        <v>0</v>
      </c>
      <c r="N1418" s="234"/>
      <c r="O1418" s="234"/>
      <c r="P1418" s="234"/>
      <c r="Q1418" s="234"/>
      <c r="R1418" s="234"/>
      <c r="S1418" s="234"/>
      <c r="T1418" s="234"/>
      <c r="U1418" s="234"/>
      <c r="V1418" s="234"/>
      <c r="W1418" s="234"/>
      <c r="X1418" s="234"/>
      <c r="Y1418" s="234"/>
      <c r="Z1418" s="234"/>
      <c r="AA1418" s="234"/>
      <c r="AB1418" s="234"/>
      <c r="AC1418" s="234"/>
      <c r="AD1418" s="234"/>
      <c r="AE1418" s="234"/>
      <c r="AF1418" s="234"/>
      <c r="AG1418" s="234"/>
      <c r="AH1418" s="234"/>
      <c r="AI1418" s="234"/>
      <c r="AJ1418" s="234"/>
      <c r="AK1418" s="234"/>
      <c r="AL1418" s="258" t="str">
        <f t="shared" si="187"/>
        <v>нет</v>
      </c>
      <c r="AM1418" s="258" t="str">
        <f t="shared" si="189"/>
        <v>нет</v>
      </c>
      <c r="AN1418" s="258">
        <f t="shared" si="186"/>
        <v>0</v>
      </c>
      <c r="AO1418" s="258" t="e">
        <f t="shared" si="188"/>
        <v>#VALUE!</v>
      </c>
    </row>
    <row r="1419" spans="1:41">
      <c r="A1419" s="261" t="e">
        <f t="shared" si="190"/>
        <v>#VALUE!</v>
      </c>
      <c r="B1419" s="241">
        <v>1416</v>
      </c>
      <c r="C1419" s="242"/>
      <c r="D1419" s="257" t="str">
        <f t="shared" si="183"/>
        <v/>
      </c>
      <c r="E1419" s="234"/>
      <c r="F1419" s="234"/>
      <c r="G1419" s="242"/>
      <c r="H1419" s="257" t="str">
        <f t="shared" si="184"/>
        <v/>
      </c>
      <c r="I1419" s="234"/>
      <c r="J1419" s="234"/>
      <c r="K1419" s="234"/>
      <c r="L1419" s="234"/>
      <c r="M1419" s="308">
        <f t="shared" si="185"/>
        <v>0</v>
      </c>
      <c r="N1419" s="234"/>
      <c r="O1419" s="234"/>
      <c r="P1419" s="234"/>
      <c r="Q1419" s="234"/>
      <c r="R1419" s="234"/>
      <c r="S1419" s="234"/>
      <c r="T1419" s="234"/>
      <c r="U1419" s="234"/>
      <c r="V1419" s="234"/>
      <c r="W1419" s="234"/>
      <c r="X1419" s="234"/>
      <c r="Y1419" s="234"/>
      <c r="Z1419" s="234"/>
      <c r="AA1419" s="234"/>
      <c r="AB1419" s="234"/>
      <c r="AC1419" s="234"/>
      <c r="AD1419" s="234"/>
      <c r="AE1419" s="234"/>
      <c r="AF1419" s="234"/>
      <c r="AG1419" s="234"/>
      <c r="AH1419" s="234"/>
      <c r="AI1419" s="234"/>
      <c r="AJ1419" s="234"/>
      <c r="AK1419" s="234"/>
      <c r="AL1419" s="258" t="str">
        <f t="shared" si="187"/>
        <v>нет</v>
      </c>
      <c r="AM1419" s="258" t="str">
        <f t="shared" si="189"/>
        <v>нет</v>
      </c>
      <c r="AN1419" s="258">
        <f t="shared" si="186"/>
        <v>0</v>
      </c>
      <c r="AO1419" s="258" t="e">
        <f t="shared" si="188"/>
        <v>#VALUE!</v>
      </c>
    </row>
    <row r="1420" spans="1:41">
      <c r="A1420" s="261" t="e">
        <f t="shared" si="190"/>
        <v>#VALUE!</v>
      </c>
      <c r="B1420" s="241">
        <v>1417</v>
      </c>
      <c r="C1420" s="242"/>
      <c r="D1420" s="257" t="str">
        <f t="shared" si="183"/>
        <v/>
      </c>
      <c r="E1420" s="234"/>
      <c r="F1420" s="234"/>
      <c r="G1420" s="242"/>
      <c r="H1420" s="257" t="str">
        <f t="shared" si="184"/>
        <v/>
      </c>
      <c r="I1420" s="234"/>
      <c r="J1420" s="234"/>
      <c r="K1420" s="234"/>
      <c r="L1420" s="234"/>
      <c r="M1420" s="308">
        <f t="shared" si="185"/>
        <v>0</v>
      </c>
      <c r="N1420" s="234"/>
      <c r="O1420" s="234"/>
      <c r="P1420" s="234"/>
      <c r="Q1420" s="234"/>
      <c r="R1420" s="234"/>
      <c r="S1420" s="234"/>
      <c r="T1420" s="234"/>
      <c r="U1420" s="234"/>
      <c r="V1420" s="234"/>
      <c r="W1420" s="234"/>
      <c r="X1420" s="234"/>
      <c r="Y1420" s="234"/>
      <c r="Z1420" s="234"/>
      <c r="AA1420" s="234"/>
      <c r="AB1420" s="234"/>
      <c r="AC1420" s="234"/>
      <c r="AD1420" s="234"/>
      <c r="AE1420" s="234"/>
      <c r="AF1420" s="234"/>
      <c r="AG1420" s="234"/>
      <c r="AH1420" s="234"/>
      <c r="AI1420" s="234"/>
      <c r="AJ1420" s="234"/>
      <c r="AK1420" s="234"/>
      <c r="AL1420" s="258" t="str">
        <f t="shared" si="187"/>
        <v>нет</v>
      </c>
      <c r="AM1420" s="258" t="str">
        <f t="shared" si="189"/>
        <v>нет</v>
      </c>
      <c r="AN1420" s="258">
        <f t="shared" si="186"/>
        <v>0</v>
      </c>
      <c r="AO1420" s="258" t="e">
        <f t="shared" si="188"/>
        <v>#VALUE!</v>
      </c>
    </row>
    <row r="1421" spans="1:41">
      <c r="A1421" s="261" t="e">
        <f t="shared" si="190"/>
        <v>#VALUE!</v>
      </c>
      <c r="B1421" s="241">
        <v>1418</v>
      </c>
      <c r="C1421" s="242"/>
      <c r="D1421" s="257" t="str">
        <f t="shared" si="183"/>
        <v/>
      </c>
      <c r="E1421" s="234"/>
      <c r="F1421" s="234"/>
      <c r="G1421" s="242"/>
      <c r="H1421" s="257" t="str">
        <f t="shared" si="184"/>
        <v/>
      </c>
      <c r="I1421" s="234"/>
      <c r="J1421" s="234"/>
      <c r="K1421" s="234"/>
      <c r="L1421" s="234"/>
      <c r="M1421" s="308">
        <f t="shared" si="185"/>
        <v>0</v>
      </c>
      <c r="N1421" s="234"/>
      <c r="O1421" s="234"/>
      <c r="P1421" s="234"/>
      <c r="Q1421" s="234"/>
      <c r="R1421" s="234"/>
      <c r="S1421" s="234"/>
      <c r="T1421" s="234"/>
      <c r="U1421" s="234"/>
      <c r="V1421" s="234"/>
      <c r="W1421" s="234"/>
      <c r="X1421" s="234"/>
      <c r="Y1421" s="234"/>
      <c r="Z1421" s="234"/>
      <c r="AA1421" s="234"/>
      <c r="AB1421" s="234"/>
      <c r="AC1421" s="234"/>
      <c r="AD1421" s="234"/>
      <c r="AE1421" s="234"/>
      <c r="AF1421" s="234"/>
      <c r="AG1421" s="234"/>
      <c r="AH1421" s="234"/>
      <c r="AI1421" s="234"/>
      <c r="AJ1421" s="234"/>
      <c r="AK1421" s="234"/>
      <c r="AL1421" s="258" t="str">
        <f t="shared" si="187"/>
        <v>нет</v>
      </c>
      <c r="AM1421" s="258" t="str">
        <f t="shared" si="189"/>
        <v>нет</v>
      </c>
      <c r="AN1421" s="258">
        <f t="shared" si="186"/>
        <v>0</v>
      </c>
      <c r="AO1421" s="258" t="e">
        <f t="shared" si="188"/>
        <v>#VALUE!</v>
      </c>
    </row>
    <row r="1422" spans="1:41">
      <c r="A1422" s="261" t="e">
        <f t="shared" si="190"/>
        <v>#VALUE!</v>
      </c>
      <c r="B1422" s="241">
        <v>1419</v>
      </c>
      <c r="C1422" s="242"/>
      <c r="D1422" s="257" t="str">
        <f t="shared" si="183"/>
        <v/>
      </c>
      <c r="E1422" s="234"/>
      <c r="F1422" s="234"/>
      <c r="G1422" s="242"/>
      <c r="H1422" s="257" t="str">
        <f t="shared" si="184"/>
        <v/>
      </c>
      <c r="I1422" s="234"/>
      <c r="J1422" s="234"/>
      <c r="K1422" s="234"/>
      <c r="L1422" s="234"/>
      <c r="M1422" s="308">
        <f t="shared" si="185"/>
        <v>0</v>
      </c>
      <c r="N1422" s="234"/>
      <c r="O1422" s="234"/>
      <c r="P1422" s="234"/>
      <c r="Q1422" s="234"/>
      <c r="R1422" s="234"/>
      <c r="S1422" s="234"/>
      <c r="T1422" s="234"/>
      <c r="U1422" s="234"/>
      <c r="V1422" s="234"/>
      <c r="W1422" s="234"/>
      <c r="X1422" s="234"/>
      <c r="Y1422" s="234"/>
      <c r="Z1422" s="234"/>
      <c r="AA1422" s="234"/>
      <c r="AB1422" s="234"/>
      <c r="AC1422" s="234"/>
      <c r="AD1422" s="234"/>
      <c r="AE1422" s="234"/>
      <c r="AF1422" s="234"/>
      <c r="AG1422" s="234"/>
      <c r="AH1422" s="234"/>
      <c r="AI1422" s="234"/>
      <c r="AJ1422" s="234"/>
      <c r="AK1422" s="234"/>
      <c r="AL1422" s="258" t="str">
        <f t="shared" si="187"/>
        <v>нет</v>
      </c>
      <c r="AM1422" s="258" t="str">
        <f t="shared" si="189"/>
        <v>нет</v>
      </c>
      <c r="AN1422" s="258">
        <f t="shared" si="186"/>
        <v>0</v>
      </c>
      <c r="AO1422" s="258" t="e">
        <f t="shared" si="188"/>
        <v>#VALUE!</v>
      </c>
    </row>
    <row r="1423" spans="1:41">
      <c r="A1423" s="261" t="e">
        <f t="shared" si="190"/>
        <v>#VALUE!</v>
      </c>
      <c r="B1423" s="241">
        <v>1420</v>
      </c>
      <c r="C1423" s="242"/>
      <c r="D1423" s="257" t="str">
        <f t="shared" si="183"/>
        <v/>
      </c>
      <c r="E1423" s="234"/>
      <c r="F1423" s="234"/>
      <c r="G1423" s="242"/>
      <c r="H1423" s="257" t="str">
        <f t="shared" si="184"/>
        <v/>
      </c>
      <c r="I1423" s="234"/>
      <c r="J1423" s="234"/>
      <c r="K1423" s="234"/>
      <c r="L1423" s="234"/>
      <c r="M1423" s="308">
        <f t="shared" si="185"/>
        <v>0</v>
      </c>
      <c r="N1423" s="234"/>
      <c r="O1423" s="234"/>
      <c r="P1423" s="234"/>
      <c r="Q1423" s="234"/>
      <c r="R1423" s="234"/>
      <c r="S1423" s="234"/>
      <c r="T1423" s="234"/>
      <c r="U1423" s="234"/>
      <c r="V1423" s="234"/>
      <c r="W1423" s="234"/>
      <c r="X1423" s="234"/>
      <c r="Y1423" s="234"/>
      <c r="Z1423" s="234"/>
      <c r="AA1423" s="234"/>
      <c r="AB1423" s="234"/>
      <c r="AC1423" s="234"/>
      <c r="AD1423" s="234"/>
      <c r="AE1423" s="234"/>
      <c r="AF1423" s="234"/>
      <c r="AG1423" s="234"/>
      <c r="AH1423" s="234"/>
      <c r="AI1423" s="234"/>
      <c r="AJ1423" s="234"/>
      <c r="AK1423" s="234"/>
      <c r="AL1423" s="258" t="str">
        <f t="shared" si="187"/>
        <v>нет</v>
      </c>
      <c r="AM1423" s="258" t="str">
        <f t="shared" si="189"/>
        <v>нет</v>
      </c>
      <c r="AN1423" s="258">
        <f t="shared" si="186"/>
        <v>0</v>
      </c>
      <c r="AO1423" s="258" t="e">
        <f t="shared" si="188"/>
        <v>#VALUE!</v>
      </c>
    </row>
    <row r="1424" spans="1:41">
      <c r="A1424" s="261" t="e">
        <f t="shared" si="190"/>
        <v>#VALUE!</v>
      </c>
      <c r="B1424" s="241">
        <v>1421</v>
      </c>
      <c r="C1424" s="242"/>
      <c r="D1424" s="257" t="str">
        <f t="shared" si="183"/>
        <v/>
      </c>
      <c r="E1424" s="234"/>
      <c r="F1424" s="234"/>
      <c r="G1424" s="242"/>
      <c r="H1424" s="257" t="str">
        <f t="shared" si="184"/>
        <v/>
      </c>
      <c r="I1424" s="234"/>
      <c r="J1424" s="234"/>
      <c r="K1424" s="234"/>
      <c r="L1424" s="234"/>
      <c r="M1424" s="308">
        <f t="shared" si="185"/>
        <v>0</v>
      </c>
      <c r="N1424" s="234"/>
      <c r="O1424" s="234"/>
      <c r="P1424" s="234"/>
      <c r="Q1424" s="234"/>
      <c r="R1424" s="234"/>
      <c r="S1424" s="234"/>
      <c r="T1424" s="234"/>
      <c r="U1424" s="234"/>
      <c r="V1424" s="234"/>
      <c r="W1424" s="234"/>
      <c r="X1424" s="234"/>
      <c r="Y1424" s="234"/>
      <c r="Z1424" s="234"/>
      <c r="AA1424" s="234"/>
      <c r="AB1424" s="234"/>
      <c r="AC1424" s="234"/>
      <c r="AD1424" s="234"/>
      <c r="AE1424" s="234"/>
      <c r="AF1424" s="234"/>
      <c r="AG1424" s="234"/>
      <c r="AH1424" s="234"/>
      <c r="AI1424" s="234"/>
      <c r="AJ1424" s="234"/>
      <c r="AK1424" s="234"/>
      <c r="AL1424" s="258" t="str">
        <f t="shared" si="187"/>
        <v>нет</v>
      </c>
      <c r="AM1424" s="258" t="str">
        <f t="shared" si="189"/>
        <v>нет</v>
      </c>
      <c r="AN1424" s="258">
        <f t="shared" si="186"/>
        <v>0</v>
      </c>
      <c r="AO1424" s="258" t="e">
        <f t="shared" si="188"/>
        <v>#VALUE!</v>
      </c>
    </row>
    <row r="1425" spans="1:41">
      <c r="A1425" s="261" t="e">
        <f t="shared" si="190"/>
        <v>#VALUE!</v>
      </c>
      <c r="B1425" s="241">
        <v>1422</v>
      </c>
      <c r="C1425" s="242"/>
      <c r="D1425" s="257" t="str">
        <f t="shared" si="183"/>
        <v/>
      </c>
      <c r="E1425" s="234"/>
      <c r="F1425" s="234"/>
      <c r="G1425" s="242"/>
      <c r="H1425" s="257" t="str">
        <f t="shared" si="184"/>
        <v/>
      </c>
      <c r="I1425" s="234"/>
      <c r="J1425" s="234"/>
      <c r="K1425" s="234"/>
      <c r="L1425" s="234"/>
      <c r="M1425" s="308">
        <f t="shared" si="185"/>
        <v>0</v>
      </c>
      <c r="N1425" s="234"/>
      <c r="O1425" s="234"/>
      <c r="P1425" s="234"/>
      <c r="Q1425" s="234"/>
      <c r="R1425" s="234"/>
      <c r="S1425" s="234"/>
      <c r="T1425" s="234"/>
      <c r="U1425" s="234"/>
      <c r="V1425" s="234"/>
      <c r="W1425" s="234"/>
      <c r="X1425" s="234"/>
      <c r="Y1425" s="234"/>
      <c r="Z1425" s="234"/>
      <c r="AA1425" s="234"/>
      <c r="AB1425" s="234"/>
      <c r="AC1425" s="234"/>
      <c r="AD1425" s="234"/>
      <c r="AE1425" s="234"/>
      <c r="AF1425" s="234"/>
      <c r="AG1425" s="234"/>
      <c r="AH1425" s="234"/>
      <c r="AI1425" s="234"/>
      <c r="AJ1425" s="234"/>
      <c r="AK1425" s="234"/>
      <c r="AL1425" s="258" t="str">
        <f t="shared" si="187"/>
        <v>нет</v>
      </c>
      <c r="AM1425" s="258" t="str">
        <f t="shared" si="189"/>
        <v>нет</v>
      </c>
      <c r="AN1425" s="258">
        <f t="shared" si="186"/>
        <v>0</v>
      </c>
      <c r="AO1425" s="258" t="e">
        <f t="shared" si="188"/>
        <v>#VALUE!</v>
      </c>
    </row>
    <row r="1426" spans="1:41">
      <c r="A1426" s="261" t="e">
        <f t="shared" si="190"/>
        <v>#VALUE!</v>
      </c>
      <c r="B1426" s="241">
        <v>1423</v>
      </c>
      <c r="C1426" s="242"/>
      <c r="D1426" s="257" t="str">
        <f t="shared" si="183"/>
        <v/>
      </c>
      <c r="E1426" s="234"/>
      <c r="F1426" s="234"/>
      <c r="G1426" s="242"/>
      <c r="H1426" s="257" t="str">
        <f t="shared" si="184"/>
        <v/>
      </c>
      <c r="I1426" s="234"/>
      <c r="J1426" s="234"/>
      <c r="K1426" s="234"/>
      <c r="L1426" s="234"/>
      <c r="M1426" s="308">
        <f t="shared" si="185"/>
        <v>0</v>
      </c>
      <c r="N1426" s="234"/>
      <c r="O1426" s="234"/>
      <c r="P1426" s="234"/>
      <c r="Q1426" s="234"/>
      <c r="R1426" s="234"/>
      <c r="S1426" s="234"/>
      <c r="T1426" s="234"/>
      <c r="U1426" s="234"/>
      <c r="V1426" s="234"/>
      <c r="W1426" s="234"/>
      <c r="X1426" s="234"/>
      <c r="Y1426" s="234"/>
      <c r="Z1426" s="234"/>
      <c r="AA1426" s="234"/>
      <c r="AB1426" s="234"/>
      <c r="AC1426" s="234"/>
      <c r="AD1426" s="234"/>
      <c r="AE1426" s="234"/>
      <c r="AF1426" s="234"/>
      <c r="AG1426" s="234"/>
      <c r="AH1426" s="234"/>
      <c r="AI1426" s="234"/>
      <c r="AJ1426" s="234"/>
      <c r="AK1426" s="234"/>
      <c r="AL1426" s="258" t="str">
        <f t="shared" si="187"/>
        <v>нет</v>
      </c>
      <c r="AM1426" s="258" t="str">
        <f t="shared" si="189"/>
        <v>нет</v>
      </c>
      <c r="AN1426" s="258">
        <f t="shared" si="186"/>
        <v>0</v>
      </c>
      <c r="AO1426" s="258" t="e">
        <f t="shared" si="188"/>
        <v>#VALUE!</v>
      </c>
    </row>
    <row r="1427" spans="1:41">
      <c r="A1427" s="261" t="e">
        <f t="shared" si="190"/>
        <v>#VALUE!</v>
      </c>
      <c r="B1427" s="241">
        <v>1424</v>
      </c>
      <c r="C1427" s="242"/>
      <c r="D1427" s="257" t="str">
        <f t="shared" si="183"/>
        <v/>
      </c>
      <c r="E1427" s="234"/>
      <c r="F1427" s="234"/>
      <c r="G1427" s="242"/>
      <c r="H1427" s="257" t="str">
        <f t="shared" si="184"/>
        <v/>
      </c>
      <c r="I1427" s="234"/>
      <c r="J1427" s="234"/>
      <c r="K1427" s="234"/>
      <c r="L1427" s="234"/>
      <c r="M1427" s="308">
        <f t="shared" si="185"/>
        <v>0</v>
      </c>
      <c r="N1427" s="234"/>
      <c r="O1427" s="234"/>
      <c r="P1427" s="234"/>
      <c r="Q1427" s="234"/>
      <c r="R1427" s="234"/>
      <c r="S1427" s="234"/>
      <c r="T1427" s="234"/>
      <c r="U1427" s="234"/>
      <c r="V1427" s="234"/>
      <c r="W1427" s="234"/>
      <c r="X1427" s="234"/>
      <c r="Y1427" s="234"/>
      <c r="Z1427" s="234"/>
      <c r="AA1427" s="234"/>
      <c r="AB1427" s="234"/>
      <c r="AC1427" s="234"/>
      <c r="AD1427" s="234"/>
      <c r="AE1427" s="234"/>
      <c r="AF1427" s="234"/>
      <c r="AG1427" s="234"/>
      <c r="AH1427" s="234"/>
      <c r="AI1427" s="234"/>
      <c r="AJ1427" s="234"/>
      <c r="AK1427" s="234"/>
      <c r="AL1427" s="258" t="str">
        <f t="shared" si="187"/>
        <v>нет</v>
      </c>
      <c r="AM1427" s="258" t="str">
        <f t="shared" si="189"/>
        <v>нет</v>
      </c>
      <c r="AN1427" s="258">
        <f t="shared" si="186"/>
        <v>0</v>
      </c>
      <c r="AO1427" s="258" t="e">
        <f t="shared" si="188"/>
        <v>#VALUE!</v>
      </c>
    </row>
    <row r="1428" spans="1:41">
      <c r="A1428" s="261" t="e">
        <f t="shared" si="190"/>
        <v>#VALUE!</v>
      </c>
      <c r="B1428" s="241">
        <v>1425</v>
      </c>
      <c r="C1428" s="242"/>
      <c r="D1428" s="257" t="str">
        <f t="shared" si="183"/>
        <v/>
      </c>
      <c r="E1428" s="234"/>
      <c r="F1428" s="234"/>
      <c r="G1428" s="242"/>
      <c r="H1428" s="257" t="str">
        <f t="shared" si="184"/>
        <v/>
      </c>
      <c r="I1428" s="234"/>
      <c r="J1428" s="234"/>
      <c r="K1428" s="234"/>
      <c r="L1428" s="234"/>
      <c r="M1428" s="308">
        <f t="shared" si="185"/>
        <v>0</v>
      </c>
      <c r="N1428" s="234"/>
      <c r="O1428" s="234"/>
      <c r="P1428" s="234"/>
      <c r="Q1428" s="234"/>
      <c r="R1428" s="234"/>
      <c r="S1428" s="234"/>
      <c r="T1428" s="234"/>
      <c r="U1428" s="234"/>
      <c r="V1428" s="234"/>
      <c r="W1428" s="234"/>
      <c r="X1428" s="234"/>
      <c r="Y1428" s="234"/>
      <c r="Z1428" s="234"/>
      <c r="AA1428" s="234"/>
      <c r="AB1428" s="234"/>
      <c r="AC1428" s="234"/>
      <c r="AD1428" s="234"/>
      <c r="AE1428" s="234"/>
      <c r="AF1428" s="234"/>
      <c r="AG1428" s="234"/>
      <c r="AH1428" s="234"/>
      <c r="AI1428" s="234"/>
      <c r="AJ1428" s="234"/>
      <c r="AK1428" s="234"/>
      <c r="AL1428" s="258" t="str">
        <f t="shared" si="187"/>
        <v>нет</v>
      </c>
      <c r="AM1428" s="258" t="str">
        <f t="shared" si="189"/>
        <v>нет</v>
      </c>
      <c r="AN1428" s="258">
        <f t="shared" si="186"/>
        <v>0</v>
      </c>
      <c r="AO1428" s="258" t="e">
        <f t="shared" si="188"/>
        <v>#VALUE!</v>
      </c>
    </row>
    <row r="1429" spans="1:41">
      <c r="A1429" s="261" t="e">
        <f t="shared" si="190"/>
        <v>#VALUE!</v>
      </c>
      <c r="B1429" s="241">
        <v>1426</v>
      </c>
      <c r="C1429" s="242"/>
      <c r="D1429" s="257" t="str">
        <f t="shared" si="183"/>
        <v/>
      </c>
      <c r="E1429" s="234"/>
      <c r="F1429" s="234"/>
      <c r="G1429" s="242"/>
      <c r="H1429" s="257" t="str">
        <f t="shared" si="184"/>
        <v/>
      </c>
      <c r="I1429" s="234"/>
      <c r="J1429" s="234"/>
      <c r="K1429" s="234"/>
      <c r="L1429" s="234"/>
      <c r="M1429" s="308">
        <f t="shared" si="185"/>
        <v>0</v>
      </c>
      <c r="N1429" s="234"/>
      <c r="O1429" s="234"/>
      <c r="P1429" s="234"/>
      <c r="Q1429" s="234"/>
      <c r="R1429" s="234"/>
      <c r="S1429" s="234"/>
      <c r="T1429" s="234"/>
      <c r="U1429" s="234"/>
      <c r="V1429" s="234"/>
      <c r="W1429" s="234"/>
      <c r="X1429" s="234"/>
      <c r="Y1429" s="234"/>
      <c r="Z1429" s="234"/>
      <c r="AA1429" s="234"/>
      <c r="AB1429" s="234"/>
      <c r="AC1429" s="234"/>
      <c r="AD1429" s="234"/>
      <c r="AE1429" s="234"/>
      <c r="AF1429" s="234"/>
      <c r="AG1429" s="234"/>
      <c r="AH1429" s="234"/>
      <c r="AI1429" s="234"/>
      <c r="AJ1429" s="234"/>
      <c r="AK1429" s="234"/>
      <c r="AL1429" s="258" t="str">
        <f t="shared" si="187"/>
        <v>нет</v>
      </c>
      <c r="AM1429" s="258" t="str">
        <f t="shared" si="189"/>
        <v>нет</v>
      </c>
      <c r="AN1429" s="258">
        <f t="shared" si="186"/>
        <v>0</v>
      </c>
      <c r="AO1429" s="258" t="e">
        <f t="shared" si="188"/>
        <v>#VALUE!</v>
      </c>
    </row>
    <row r="1430" spans="1:41">
      <c r="A1430" s="261" t="e">
        <f t="shared" si="190"/>
        <v>#VALUE!</v>
      </c>
      <c r="B1430" s="241">
        <v>1427</v>
      </c>
      <c r="C1430" s="242"/>
      <c r="D1430" s="257" t="str">
        <f t="shared" si="183"/>
        <v/>
      </c>
      <c r="E1430" s="234"/>
      <c r="F1430" s="234"/>
      <c r="G1430" s="242"/>
      <c r="H1430" s="257" t="str">
        <f t="shared" si="184"/>
        <v/>
      </c>
      <c r="I1430" s="234"/>
      <c r="J1430" s="234"/>
      <c r="K1430" s="234"/>
      <c r="L1430" s="234"/>
      <c r="M1430" s="308">
        <f t="shared" si="185"/>
        <v>0</v>
      </c>
      <c r="N1430" s="234"/>
      <c r="O1430" s="234"/>
      <c r="P1430" s="234"/>
      <c r="Q1430" s="234"/>
      <c r="R1430" s="234"/>
      <c r="S1430" s="234"/>
      <c r="T1430" s="234"/>
      <c r="U1430" s="234"/>
      <c r="V1430" s="234"/>
      <c r="W1430" s="234"/>
      <c r="X1430" s="234"/>
      <c r="Y1430" s="234"/>
      <c r="Z1430" s="234"/>
      <c r="AA1430" s="234"/>
      <c r="AB1430" s="234"/>
      <c r="AC1430" s="234"/>
      <c r="AD1430" s="234"/>
      <c r="AE1430" s="234"/>
      <c r="AF1430" s="234"/>
      <c r="AG1430" s="234"/>
      <c r="AH1430" s="234"/>
      <c r="AI1430" s="234"/>
      <c r="AJ1430" s="234"/>
      <c r="AK1430" s="234"/>
      <c r="AL1430" s="258" t="str">
        <f t="shared" si="187"/>
        <v>нет</v>
      </c>
      <c r="AM1430" s="258" t="str">
        <f t="shared" si="189"/>
        <v>нет</v>
      </c>
      <c r="AN1430" s="258">
        <f t="shared" si="186"/>
        <v>0</v>
      </c>
      <c r="AO1430" s="258" t="e">
        <f t="shared" si="188"/>
        <v>#VALUE!</v>
      </c>
    </row>
    <row r="1431" spans="1:41">
      <c r="A1431" s="261" t="e">
        <f t="shared" si="190"/>
        <v>#VALUE!</v>
      </c>
      <c r="B1431" s="241">
        <v>1428</v>
      </c>
      <c r="C1431" s="242"/>
      <c r="D1431" s="257" t="str">
        <f t="shared" si="183"/>
        <v/>
      </c>
      <c r="E1431" s="234"/>
      <c r="F1431" s="234"/>
      <c r="G1431" s="242"/>
      <c r="H1431" s="257" t="str">
        <f t="shared" si="184"/>
        <v/>
      </c>
      <c r="I1431" s="234"/>
      <c r="J1431" s="234"/>
      <c r="K1431" s="234"/>
      <c r="L1431" s="234"/>
      <c r="M1431" s="308">
        <f t="shared" si="185"/>
        <v>0</v>
      </c>
      <c r="N1431" s="234"/>
      <c r="O1431" s="234"/>
      <c r="P1431" s="234"/>
      <c r="Q1431" s="234"/>
      <c r="R1431" s="234"/>
      <c r="S1431" s="234"/>
      <c r="T1431" s="234"/>
      <c r="U1431" s="234"/>
      <c r="V1431" s="234"/>
      <c r="W1431" s="234"/>
      <c r="X1431" s="234"/>
      <c r="Y1431" s="234"/>
      <c r="Z1431" s="234"/>
      <c r="AA1431" s="234"/>
      <c r="AB1431" s="234"/>
      <c r="AC1431" s="234"/>
      <c r="AD1431" s="234"/>
      <c r="AE1431" s="234"/>
      <c r="AF1431" s="234"/>
      <c r="AG1431" s="234"/>
      <c r="AH1431" s="234"/>
      <c r="AI1431" s="234"/>
      <c r="AJ1431" s="234"/>
      <c r="AK1431" s="234"/>
      <c r="AL1431" s="258" t="str">
        <f t="shared" si="187"/>
        <v>нет</v>
      </c>
      <c r="AM1431" s="258" t="str">
        <f t="shared" si="189"/>
        <v>нет</v>
      </c>
      <c r="AN1431" s="258">
        <f t="shared" si="186"/>
        <v>0</v>
      </c>
      <c r="AO1431" s="258" t="e">
        <f t="shared" si="188"/>
        <v>#VALUE!</v>
      </c>
    </row>
    <row r="1432" spans="1:41">
      <c r="A1432" s="261" t="e">
        <f t="shared" si="190"/>
        <v>#VALUE!</v>
      </c>
      <c r="B1432" s="241">
        <v>1429</v>
      </c>
      <c r="C1432" s="242"/>
      <c r="D1432" s="257" t="str">
        <f t="shared" si="183"/>
        <v/>
      </c>
      <c r="E1432" s="234"/>
      <c r="F1432" s="234"/>
      <c r="G1432" s="242"/>
      <c r="H1432" s="257" t="str">
        <f t="shared" si="184"/>
        <v/>
      </c>
      <c r="I1432" s="234"/>
      <c r="J1432" s="234"/>
      <c r="K1432" s="234"/>
      <c r="L1432" s="234"/>
      <c r="M1432" s="308">
        <f t="shared" si="185"/>
        <v>0</v>
      </c>
      <c r="N1432" s="234"/>
      <c r="O1432" s="234"/>
      <c r="P1432" s="234"/>
      <c r="Q1432" s="234"/>
      <c r="R1432" s="234"/>
      <c r="S1432" s="234"/>
      <c r="T1432" s="234"/>
      <c r="U1432" s="234"/>
      <c r="V1432" s="234"/>
      <c r="W1432" s="234"/>
      <c r="X1432" s="234"/>
      <c r="Y1432" s="234"/>
      <c r="Z1432" s="234"/>
      <c r="AA1432" s="234"/>
      <c r="AB1432" s="234"/>
      <c r="AC1432" s="234"/>
      <c r="AD1432" s="234"/>
      <c r="AE1432" s="234"/>
      <c r="AF1432" s="234"/>
      <c r="AG1432" s="234"/>
      <c r="AH1432" s="234"/>
      <c r="AI1432" s="234"/>
      <c r="AJ1432" s="234"/>
      <c r="AK1432" s="234"/>
      <c r="AL1432" s="258" t="str">
        <f t="shared" si="187"/>
        <v>нет</v>
      </c>
      <c r="AM1432" s="258" t="str">
        <f t="shared" si="189"/>
        <v>нет</v>
      </c>
      <c r="AN1432" s="258">
        <f t="shared" si="186"/>
        <v>0</v>
      </c>
      <c r="AO1432" s="258" t="e">
        <f t="shared" si="188"/>
        <v>#VALUE!</v>
      </c>
    </row>
    <row r="1433" spans="1:41">
      <c r="A1433" s="261" t="e">
        <f t="shared" si="190"/>
        <v>#VALUE!</v>
      </c>
      <c r="B1433" s="241">
        <v>1430</v>
      </c>
      <c r="C1433" s="242"/>
      <c r="D1433" s="257" t="str">
        <f t="shared" si="183"/>
        <v/>
      </c>
      <c r="E1433" s="234"/>
      <c r="F1433" s="234"/>
      <c r="G1433" s="242"/>
      <c r="H1433" s="257" t="str">
        <f t="shared" si="184"/>
        <v/>
      </c>
      <c r="I1433" s="234"/>
      <c r="J1433" s="234"/>
      <c r="K1433" s="234"/>
      <c r="L1433" s="234"/>
      <c r="M1433" s="308">
        <f t="shared" si="185"/>
        <v>0</v>
      </c>
      <c r="N1433" s="234"/>
      <c r="O1433" s="234"/>
      <c r="P1433" s="234"/>
      <c r="Q1433" s="234"/>
      <c r="R1433" s="234"/>
      <c r="S1433" s="234"/>
      <c r="T1433" s="234"/>
      <c r="U1433" s="234"/>
      <c r="V1433" s="234"/>
      <c r="W1433" s="234"/>
      <c r="X1433" s="234"/>
      <c r="Y1433" s="234"/>
      <c r="Z1433" s="234"/>
      <c r="AA1433" s="234"/>
      <c r="AB1433" s="234"/>
      <c r="AC1433" s="234"/>
      <c r="AD1433" s="234"/>
      <c r="AE1433" s="234"/>
      <c r="AF1433" s="234"/>
      <c r="AG1433" s="234"/>
      <c r="AH1433" s="234"/>
      <c r="AI1433" s="234"/>
      <c r="AJ1433" s="234"/>
      <c r="AK1433" s="234"/>
      <c r="AL1433" s="258" t="str">
        <f t="shared" si="187"/>
        <v>нет</v>
      </c>
      <c r="AM1433" s="258" t="str">
        <f t="shared" si="189"/>
        <v>нет</v>
      </c>
      <c r="AN1433" s="258">
        <f t="shared" si="186"/>
        <v>0</v>
      </c>
      <c r="AO1433" s="258" t="e">
        <f t="shared" si="188"/>
        <v>#VALUE!</v>
      </c>
    </row>
    <row r="1434" spans="1:41">
      <c r="A1434" s="261" t="e">
        <f t="shared" si="190"/>
        <v>#VALUE!</v>
      </c>
      <c r="B1434" s="241">
        <v>1431</v>
      </c>
      <c r="C1434" s="242"/>
      <c r="D1434" s="257" t="str">
        <f t="shared" si="183"/>
        <v/>
      </c>
      <c r="E1434" s="234"/>
      <c r="F1434" s="234"/>
      <c r="G1434" s="242"/>
      <c r="H1434" s="257" t="str">
        <f t="shared" si="184"/>
        <v/>
      </c>
      <c r="I1434" s="234"/>
      <c r="J1434" s="234"/>
      <c r="K1434" s="234"/>
      <c r="L1434" s="234"/>
      <c r="M1434" s="308">
        <f t="shared" si="185"/>
        <v>0</v>
      </c>
      <c r="N1434" s="234"/>
      <c r="O1434" s="234"/>
      <c r="P1434" s="234"/>
      <c r="Q1434" s="234"/>
      <c r="R1434" s="234"/>
      <c r="S1434" s="234"/>
      <c r="T1434" s="234"/>
      <c r="U1434" s="234"/>
      <c r="V1434" s="234"/>
      <c r="W1434" s="234"/>
      <c r="X1434" s="234"/>
      <c r="Y1434" s="234"/>
      <c r="Z1434" s="234"/>
      <c r="AA1434" s="234"/>
      <c r="AB1434" s="234"/>
      <c r="AC1434" s="234"/>
      <c r="AD1434" s="234"/>
      <c r="AE1434" s="234"/>
      <c r="AF1434" s="234"/>
      <c r="AG1434" s="234"/>
      <c r="AH1434" s="234"/>
      <c r="AI1434" s="234"/>
      <c r="AJ1434" s="234"/>
      <c r="AK1434" s="234"/>
      <c r="AL1434" s="258" t="str">
        <f t="shared" si="187"/>
        <v>нет</v>
      </c>
      <c r="AM1434" s="258" t="str">
        <f t="shared" si="189"/>
        <v>нет</v>
      </c>
      <c r="AN1434" s="258">
        <f t="shared" si="186"/>
        <v>0</v>
      </c>
      <c r="AO1434" s="258" t="e">
        <f t="shared" si="188"/>
        <v>#VALUE!</v>
      </c>
    </row>
    <row r="1435" spans="1:41">
      <c r="A1435" s="261" t="e">
        <f t="shared" si="190"/>
        <v>#VALUE!</v>
      </c>
      <c r="B1435" s="241">
        <v>1432</v>
      </c>
      <c r="C1435" s="242"/>
      <c r="D1435" s="257" t="str">
        <f t="shared" si="183"/>
        <v/>
      </c>
      <c r="E1435" s="234"/>
      <c r="F1435" s="234"/>
      <c r="G1435" s="242"/>
      <c r="H1435" s="257" t="str">
        <f t="shared" si="184"/>
        <v/>
      </c>
      <c r="I1435" s="234"/>
      <c r="J1435" s="234"/>
      <c r="K1435" s="234"/>
      <c r="L1435" s="234"/>
      <c r="M1435" s="308">
        <f t="shared" si="185"/>
        <v>0</v>
      </c>
      <c r="N1435" s="234"/>
      <c r="O1435" s="234"/>
      <c r="P1435" s="234"/>
      <c r="Q1435" s="234"/>
      <c r="R1435" s="234"/>
      <c r="S1435" s="234"/>
      <c r="T1435" s="234"/>
      <c r="U1435" s="234"/>
      <c r="V1435" s="234"/>
      <c r="W1435" s="234"/>
      <c r="X1435" s="234"/>
      <c r="Y1435" s="234"/>
      <c r="Z1435" s="234"/>
      <c r="AA1435" s="234"/>
      <c r="AB1435" s="234"/>
      <c r="AC1435" s="234"/>
      <c r="AD1435" s="234"/>
      <c r="AE1435" s="234"/>
      <c r="AF1435" s="234"/>
      <c r="AG1435" s="234"/>
      <c r="AH1435" s="234"/>
      <c r="AI1435" s="234"/>
      <c r="AJ1435" s="234"/>
      <c r="AK1435" s="234"/>
      <c r="AL1435" s="258" t="str">
        <f t="shared" si="187"/>
        <v>нет</v>
      </c>
      <c r="AM1435" s="258" t="str">
        <f t="shared" si="189"/>
        <v>нет</v>
      </c>
      <c r="AN1435" s="258">
        <f t="shared" si="186"/>
        <v>0</v>
      </c>
      <c r="AO1435" s="258" t="e">
        <f t="shared" si="188"/>
        <v>#VALUE!</v>
      </c>
    </row>
    <row r="1436" spans="1:41">
      <c r="A1436" s="261" t="e">
        <f t="shared" si="190"/>
        <v>#VALUE!</v>
      </c>
      <c r="B1436" s="241">
        <v>1433</v>
      </c>
      <c r="C1436" s="242"/>
      <c r="D1436" s="257" t="str">
        <f t="shared" si="183"/>
        <v/>
      </c>
      <c r="E1436" s="234"/>
      <c r="F1436" s="234"/>
      <c r="G1436" s="242"/>
      <c r="H1436" s="257" t="str">
        <f t="shared" si="184"/>
        <v/>
      </c>
      <c r="I1436" s="234"/>
      <c r="J1436" s="234"/>
      <c r="K1436" s="234"/>
      <c r="L1436" s="234"/>
      <c r="M1436" s="308">
        <f t="shared" si="185"/>
        <v>0</v>
      </c>
      <c r="N1436" s="234"/>
      <c r="O1436" s="234"/>
      <c r="P1436" s="234"/>
      <c r="Q1436" s="234"/>
      <c r="R1436" s="234"/>
      <c r="S1436" s="234"/>
      <c r="T1436" s="234"/>
      <c r="U1436" s="234"/>
      <c r="V1436" s="234"/>
      <c r="W1436" s="234"/>
      <c r="X1436" s="234"/>
      <c r="Y1436" s="234"/>
      <c r="Z1436" s="234"/>
      <c r="AA1436" s="234"/>
      <c r="AB1436" s="234"/>
      <c r="AC1436" s="234"/>
      <c r="AD1436" s="234"/>
      <c r="AE1436" s="234"/>
      <c r="AF1436" s="234"/>
      <c r="AG1436" s="234"/>
      <c r="AH1436" s="234"/>
      <c r="AI1436" s="234"/>
      <c r="AJ1436" s="234"/>
      <c r="AK1436" s="234"/>
      <c r="AL1436" s="258" t="str">
        <f t="shared" si="187"/>
        <v>нет</v>
      </c>
      <c r="AM1436" s="258" t="str">
        <f t="shared" si="189"/>
        <v>нет</v>
      </c>
      <c r="AN1436" s="258">
        <f t="shared" si="186"/>
        <v>0</v>
      </c>
      <c r="AO1436" s="258" t="e">
        <f t="shared" si="188"/>
        <v>#VALUE!</v>
      </c>
    </row>
    <row r="1437" spans="1:41">
      <c r="A1437" s="261" t="e">
        <f t="shared" si="190"/>
        <v>#VALUE!</v>
      </c>
      <c r="B1437" s="241">
        <v>1434</v>
      </c>
      <c r="C1437" s="242"/>
      <c r="D1437" s="257" t="str">
        <f t="shared" si="183"/>
        <v/>
      </c>
      <c r="E1437" s="234"/>
      <c r="F1437" s="234"/>
      <c r="G1437" s="242"/>
      <c r="H1437" s="257" t="str">
        <f t="shared" si="184"/>
        <v/>
      </c>
      <c r="I1437" s="234"/>
      <c r="J1437" s="234"/>
      <c r="K1437" s="234"/>
      <c r="L1437" s="234"/>
      <c r="M1437" s="308">
        <f t="shared" si="185"/>
        <v>0</v>
      </c>
      <c r="N1437" s="234"/>
      <c r="O1437" s="234"/>
      <c r="P1437" s="234"/>
      <c r="Q1437" s="234"/>
      <c r="R1437" s="234"/>
      <c r="S1437" s="234"/>
      <c r="T1437" s="234"/>
      <c r="U1437" s="234"/>
      <c r="V1437" s="234"/>
      <c r="W1437" s="234"/>
      <c r="X1437" s="234"/>
      <c r="Y1437" s="234"/>
      <c r="Z1437" s="234"/>
      <c r="AA1437" s="234"/>
      <c r="AB1437" s="234"/>
      <c r="AC1437" s="234"/>
      <c r="AD1437" s="234"/>
      <c r="AE1437" s="234"/>
      <c r="AF1437" s="234"/>
      <c r="AG1437" s="234"/>
      <c r="AH1437" s="234"/>
      <c r="AI1437" s="234"/>
      <c r="AJ1437" s="234"/>
      <c r="AK1437" s="234"/>
      <c r="AL1437" s="258" t="str">
        <f t="shared" si="187"/>
        <v>нет</v>
      </c>
      <c r="AM1437" s="258" t="str">
        <f t="shared" si="189"/>
        <v>нет</v>
      </c>
      <c r="AN1437" s="258">
        <f t="shared" si="186"/>
        <v>0</v>
      </c>
      <c r="AO1437" s="258" t="e">
        <f t="shared" si="188"/>
        <v>#VALUE!</v>
      </c>
    </row>
    <row r="1438" spans="1:41">
      <c r="A1438" s="261" t="e">
        <f t="shared" si="190"/>
        <v>#VALUE!</v>
      </c>
      <c r="B1438" s="241">
        <v>1435</v>
      </c>
      <c r="C1438" s="242"/>
      <c r="D1438" s="257" t="str">
        <f t="shared" si="183"/>
        <v/>
      </c>
      <c r="E1438" s="234"/>
      <c r="F1438" s="234"/>
      <c r="G1438" s="242"/>
      <c r="H1438" s="257" t="str">
        <f t="shared" si="184"/>
        <v/>
      </c>
      <c r="I1438" s="234"/>
      <c r="J1438" s="234"/>
      <c r="K1438" s="234"/>
      <c r="L1438" s="234"/>
      <c r="M1438" s="308">
        <f t="shared" si="185"/>
        <v>0</v>
      </c>
      <c r="N1438" s="234"/>
      <c r="O1438" s="234"/>
      <c r="P1438" s="234"/>
      <c r="Q1438" s="234"/>
      <c r="R1438" s="234"/>
      <c r="S1438" s="234"/>
      <c r="T1438" s="234"/>
      <c r="U1438" s="234"/>
      <c r="V1438" s="234"/>
      <c r="W1438" s="234"/>
      <c r="X1438" s="234"/>
      <c r="Y1438" s="234"/>
      <c r="Z1438" s="234"/>
      <c r="AA1438" s="234"/>
      <c r="AB1438" s="234"/>
      <c r="AC1438" s="234"/>
      <c r="AD1438" s="234"/>
      <c r="AE1438" s="234"/>
      <c r="AF1438" s="234"/>
      <c r="AG1438" s="234"/>
      <c r="AH1438" s="234"/>
      <c r="AI1438" s="234"/>
      <c r="AJ1438" s="234"/>
      <c r="AK1438" s="234"/>
      <c r="AL1438" s="258" t="str">
        <f t="shared" si="187"/>
        <v>нет</v>
      </c>
      <c r="AM1438" s="258" t="str">
        <f t="shared" si="189"/>
        <v>нет</v>
      </c>
      <c r="AN1438" s="258">
        <f t="shared" si="186"/>
        <v>0</v>
      </c>
      <c r="AO1438" s="258" t="e">
        <f t="shared" si="188"/>
        <v>#VALUE!</v>
      </c>
    </row>
    <row r="1439" spans="1:41">
      <c r="A1439" s="261" t="e">
        <f t="shared" si="190"/>
        <v>#VALUE!</v>
      </c>
      <c r="B1439" s="241">
        <v>1436</v>
      </c>
      <c r="C1439" s="242"/>
      <c r="D1439" s="257" t="str">
        <f t="shared" si="183"/>
        <v/>
      </c>
      <c r="E1439" s="234"/>
      <c r="F1439" s="234"/>
      <c r="G1439" s="242"/>
      <c r="H1439" s="257" t="str">
        <f t="shared" si="184"/>
        <v/>
      </c>
      <c r="I1439" s="234"/>
      <c r="J1439" s="234"/>
      <c r="K1439" s="234"/>
      <c r="L1439" s="234"/>
      <c r="M1439" s="308">
        <f t="shared" si="185"/>
        <v>0</v>
      </c>
      <c r="N1439" s="234"/>
      <c r="O1439" s="234"/>
      <c r="P1439" s="234"/>
      <c r="Q1439" s="234"/>
      <c r="R1439" s="234"/>
      <c r="S1439" s="234"/>
      <c r="T1439" s="234"/>
      <c r="U1439" s="234"/>
      <c r="V1439" s="234"/>
      <c r="W1439" s="234"/>
      <c r="X1439" s="234"/>
      <c r="Y1439" s="234"/>
      <c r="Z1439" s="234"/>
      <c r="AA1439" s="234"/>
      <c r="AB1439" s="234"/>
      <c r="AC1439" s="234"/>
      <c r="AD1439" s="234"/>
      <c r="AE1439" s="234"/>
      <c r="AF1439" s="234"/>
      <c r="AG1439" s="234"/>
      <c r="AH1439" s="234"/>
      <c r="AI1439" s="234"/>
      <c r="AJ1439" s="234"/>
      <c r="AK1439" s="234"/>
      <c r="AL1439" s="258" t="str">
        <f t="shared" si="187"/>
        <v>нет</v>
      </c>
      <c r="AM1439" s="258" t="str">
        <f t="shared" si="189"/>
        <v>нет</v>
      </c>
      <c r="AN1439" s="258">
        <f t="shared" si="186"/>
        <v>0</v>
      </c>
      <c r="AO1439" s="258" t="e">
        <f t="shared" si="188"/>
        <v>#VALUE!</v>
      </c>
    </row>
    <row r="1440" spans="1:41">
      <c r="A1440" s="261" t="e">
        <f t="shared" si="190"/>
        <v>#VALUE!</v>
      </c>
      <c r="B1440" s="241">
        <v>1437</v>
      </c>
      <c r="C1440" s="242"/>
      <c r="D1440" s="257" t="str">
        <f t="shared" si="183"/>
        <v/>
      </c>
      <c r="E1440" s="234"/>
      <c r="F1440" s="234"/>
      <c r="G1440" s="242"/>
      <c r="H1440" s="257" t="str">
        <f t="shared" si="184"/>
        <v/>
      </c>
      <c r="I1440" s="234"/>
      <c r="J1440" s="234"/>
      <c r="K1440" s="234"/>
      <c r="L1440" s="234"/>
      <c r="M1440" s="308">
        <f t="shared" si="185"/>
        <v>0</v>
      </c>
      <c r="N1440" s="234"/>
      <c r="O1440" s="234"/>
      <c r="P1440" s="234"/>
      <c r="Q1440" s="234"/>
      <c r="R1440" s="234"/>
      <c r="S1440" s="234"/>
      <c r="T1440" s="234"/>
      <c r="U1440" s="234"/>
      <c r="V1440" s="234"/>
      <c r="W1440" s="234"/>
      <c r="X1440" s="234"/>
      <c r="Y1440" s="234"/>
      <c r="Z1440" s="234"/>
      <c r="AA1440" s="234"/>
      <c r="AB1440" s="234"/>
      <c r="AC1440" s="234"/>
      <c r="AD1440" s="234"/>
      <c r="AE1440" s="234"/>
      <c r="AF1440" s="234"/>
      <c r="AG1440" s="234"/>
      <c r="AH1440" s="234"/>
      <c r="AI1440" s="234"/>
      <c r="AJ1440" s="234"/>
      <c r="AK1440" s="234"/>
      <c r="AL1440" s="258" t="str">
        <f t="shared" si="187"/>
        <v>нет</v>
      </c>
      <c r="AM1440" s="258" t="str">
        <f t="shared" si="189"/>
        <v>нет</v>
      </c>
      <c r="AN1440" s="258">
        <f t="shared" si="186"/>
        <v>0</v>
      </c>
      <c r="AO1440" s="258" t="e">
        <f t="shared" si="188"/>
        <v>#VALUE!</v>
      </c>
    </row>
    <row r="1441" spans="1:41">
      <c r="A1441" s="261" t="e">
        <f t="shared" si="190"/>
        <v>#VALUE!</v>
      </c>
      <c r="B1441" s="241">
        <v>1438</v>
      </c>
      <c r="C1441" s="242"/>
      <c r="D1441" s="257" t="str">
        <f t="shared" si="183"/>
        <v/>
      </c>
      <c r="E1441" s="234"/>
      <c r="F1441" s="234"/>
      <c r="G1441" s="242"/>
      <c r="H1441" s="257" t="str">
        <f t="shared" si="184"/>
        <v/>
      </c>
      <c r="I1441" s="234"/>
      <c r="J1441" s="234"/>
      <c r="K1441" s="234"/>
      <c r="L1441" s="234"/>
      <c r="M1441" s="308">
        <f t="shared" si="185"/>
        <v>0</v>
      </c>
      <c r="N1441" s="234"/>
      <c r="O1441" s="234"/>
      <c r="P1441" s="234"/>
      <c r="Q1441" s="234"/>
      <c r="R1441" s="234"/>
      <c r="S1441" s="234"/>
      <c r="T1441" s="234"/>
      <c r="U1441" s="234"/>
      <c r="V1441" s="234"/>
      <c r="W1441" s="234"/>
      <c r="X1441" s="234"/>
      <c r="Y1441" s="234"/>
      <c r="Z1441" s="234"/>
      <c r="AA1441" s="234"/>
      <c r="AB1441" s="234"/>
      <c r="AC1441" s="234"/>
      <c r="AD1441" s="234"/>
      <c r="AE1441" s="234"/>
      <c r="AF1441" s="234"/>
      <c r="AG1441" s="234"/>
      <c r="AH1441" s="234"/>
      <c r="AI1441" s="234"/>
      <c r="AJ1441" s="234"/>
      <c r="AK1441" s="234"/>
      <c r="AL1441" s="258" t="str">
        <f t="shared" si="187"/>
        <v>нет</v>
      </c>
      <c r="AM1441" s="258" t="str">
        <f t="shared" si="189"/>
        <v>нет</v>
      </c>
      <c r="AN1441" s="258">
        <f t="shared" si="186"/>
        <v>0</v>
      </c>
      <c r="AO1441" s="258" t="e">
        <f t="shared" si="188"/>
        <v>#VALUE!</v>
      </c>
    </row>
    <row r="1442" spans="1:41">
      <c r="A1442" s="261" t="e">
        <f t="shared" si="190"/>
        <v>#VALUE!</v>
      </c>
      <c r="B1442" s="241">
        <v>1439</v>
      </c>
      <c r="C1442" s="242"/>
      <c r="D1442" s="257" t="str">
        <f t="shared" si="183"/>
        <v/>
      </c>
      <c r="E1442" s="234"/>
      <c r="F1442" s="234"/>
      <c r="G1442" s="242"/>
      <c r="H1442" s="257" t="str">
        <f t="shared" si="184"/>
        <v/>
      </c>
      <c r="I1442" s="234"/>
      <c r="J1442" s="234"/>
      <c r="K1442" s="234"/>
      <c r="L1442" s="234"/>
      <c r="M1442" s="308">
        <f t="shared" si="185"/>
        <v>0</v>
      </c>
      <c r="N1442" s="234"/>
      <c r="O1442" s="234"/>
      <c r="P1442" s="234"/>
      <c r="Q1442" s="234"/>
      <c r="R1442" s="234"/>
      <c r="S1442" s="234"/>
      <c r="T1442" s="234"/>
      <c r="U1442" s="234"/>
      <c r="V1442" s="234"/>
      <c r="W1442" s="234"/>
      <c r="X1442" s="234"/>
      <c r="Y1442" s="234"/>
      <c r="Z1442" s="234"/>
      <c r="AA1442" s="234"/>
      <c r="AB1442" s="234"/>
      <c r="AC1442" s="234"/>
      <c r="AD1442" s="234"/>
      <c r="AE1442" s="234"/>
      <c r="AF1442" s="234"/>
      <c r="AG1442" s="234"/>
      <c r="AH1442" s="234"/>
      <c r="AI1442" s="234"/>
      <c r="AJ1442" s="234"/>
      <c r="AK1442" s="234"/>
      <c r="AL1442" s="258" t="str">
        <f t="shared" si="187"/>
        <v>нет</v>
      </c>
      <c r="AM1442" s="258" t="str">
        <f t="shared" si="189"/>
        <v>нет</v>
      </c>
      <c r="AN1442" s="258">
        <f t="shared" si="186"/>
        <v>0</v>
      </c>
      <c r="AO1442" s="258" t="e">
        <f t="shared" si="188"/>
        <v>#VALUE!</v>
      </c>
    </row>
    <row r="1443" spans="1:41">
      <c r="A1443" s="261" t="e">
        <f t="shared" si="190"/>
        <v>#VALUE!</v>
      </c>
      <c r="B1443" s="241">
        <v>1440</v>
      </c>
      <c r="C1443" s="242"/>
      <c r="D1443" s="257" t="str">
        <f t="shared" si="183"/>
        <v/>
      </c>
      <c r="E1443" s="234"/>
      <c r="F1443" s="234"/>
      <c r="G1443" s="242"/>
      <c r="H1443" s="257" t="str">
        <f t="shared" si="184"/>
        <v/>
      </c>
      <c r="I1443" s="234"/>
      <c r="J1443" s="234"/>
      <c r="K1443" s="234"/>
      <c r="L1443" s="234"/>
      <c r="M1443" s="308">
        <f t="shared" si="185"/>
        <v>0</v>
      </c>
      <c r="N1443" s="234"/>
      <c r="O1443" s="234"/>
      <c r="P1443" s="234"/>
      <c r="Q1443" s="234"/>
      <c r="R1443" s="234"/>
      <c r="S1443" s="234"/>
      <c r="T1443" s="234"/>
      <c r="U1443" s="234"/>
      <c r="V1443" s="234"/>
      <c r="W1443" s="234"/>
      <c r="X1443" s="234"/>
      <c r="Y1443" s="234"/>
      <c r="Z1443" s="234"/>
      <c r="AA1443" s="234"/>
      <c r="AB1443" s="234"/>
      <c r="AC1443" s="234"/>
      <c r="AD1443" s="234"/>
      <c r="AE1443" s="234"/>
      <c r="AF1443" s="234"/>
      <c r="AG1443" s="234"/>
      <c r="AH1443" s="234"/>
      <c r="AI1443" s="234"/>
      <c r="AJ1443" s="234"/>
      <c r="AK1443" s="234"/>
      <c r="AL1443" s="258" t="str">
        <f t="shared" si="187"/>
        <v>нет</v>
      </c>
      <c r="AM1443" s="258" t="str">
        <f t="shared" si="189"/>
        <v>нет</v>
      </c>
      <c r="AN1443" s="258">
        <f t="shared" si="186"/>
        <v>0</v>
      </c>
      <c r="AO1443" s="258" t="e">
        <f t="shared" si="188"/>
        <v>#VALUE!</v>
      </c>
    </row>
    <row r="1444" spans="1:41">
      <c r="A1444" s="261" t="e">
        <f t="shared" si="190"/>
        <v>#VALUE!</v>
      </c>
      <c r="B1444" s="241">
        <v>1441</v>
      </c>
      <c r="C1444" s="242"/>
      <c r="D1444" s="257" t="str">
        <f t="shared" si="183"/>
        <v/>
      </c>
      <c r="E1444" s="234"/>
      <c r="F1444" s="234"/>
      <c r="G1444" s="242"/>
      <c r="H1444" s="257" t="str">
        <f t="shared" si="184"/>
        <v/>
      </c>
      <c r="I1444" s="234"/>
      <c r="J1444" s="234"/>
      <c r="K1444" s="234"/>
      <c r="L1444" s="234"/>
      <c r="M1444" s="308">
        <f t="shared" si="185"/>
        <v>0</v>
      </c>
      <c r="N1444" s="234"/>
      <c r="O1444" s="234"/>
      <c r="P1444" s="234"/>
      <c r="Q1444" s="234"/>
      <c r="R1444" s="234"/>
      <c r="S1444" s="234"/>
      <c r="T1444" s="234"/>
      <c r="U1444" s="234"/>
      <c r="V1444" s="234"/>
      <c r="W1444" s="234"/>
      <c r="X1444" s="234"/>
      <c r="Y1444" s="234"/>
      <c r="Z1444" s="234"/>
      <c r="AA1444" s="234"/>
      <c r="AB1444" s="234"/>
      <c r="AC1444" s="234"/>
      <c r="AD1444" s="234"/>
      <c r="AE1444" s="234"/>
      <c r="AF1444" s="234"/>
      <c r="AG1444" s="234"/>
      <c r="AH1444" s="234"/>
      <c r="AI1444" s="234"/>
      <c r="AJ1444" s="234"/>
      <c r="AK1444" s="234"/>
      <c r="AL1444" s="258" t="str">
        <f t="shared" si="187"/>
        <v>нет</v>
      </c>
      <c r="AM1444" s="258" t="str">
        <f t="shared" si="189"/>
        <v>нет</v>
      </c>
      <c r="AN1444" s="258">
        <f t="shared" si="186"/>
        <v>0</v>
      </c>
      <c r="AO1444" s="258" t="e">
        <f t="shared" si="188"/>
        <v>#VALUE!</v>
      </c>
    </row>
    <row r="1445" spans="1:41">
      <c r="A1445" s="261" t="e">
        <f t="shared" si="190"/>
        <v>#VALUE!</v>
      </c>
      <c r="B1445" s="241">
        <v>1442</v>
      </c>
      <c r="C1445" s="242"/>
      <c r="D1445" s="257" t="str">
        <f t="shared" si="183"/>
        <v/>
      </c>
      <c r="E1445" s="234"/>
      <c r="F1445" s="234"/>
      <c r="G1445" s="242"/>
      <c r="H1445" s="257" t="str">
        <f t="shared" si="184"/>
        <v/>
      </c>
      <c r="I1445" s="234"/>
      <c r="J1445" s="234"/>
      <c r="K1445" s="234"/>
      <c r="L1445" s="234"/>
      <c r="M1445" s="308">
        <f t="shared" si="185"/>
        <v>0</v>
      </c>
      <c r="N1445" s="234"/>
      <c r="O1445" s="234"/>
      <c r="P1445" s="234"/>
      <c r="Q1445" s="234"/>
      <c r="R1445" s="234"/>
      <c r="S1445" s="234"/>
      <c r="T1445" s="234"/>
      <c r="U1445" s="234"/>
      <c r="V1445" s="234"/>
      <c r="W1445" s="234"/>
      <c r="X1445" s="234"/>
      <c r="Y1445" s="234"/>
      <c r="Z1445" s="234"/>
      <c r="AA1445" s="234"/>
      <c r="AB1445" s="234"/>
      <c r="AC1445" s="234"/>
      <c r="AD1445" s="234"/>
      <c r="AE1445" s="234"/>
      <c r="AF1445" s="234"/>
      <c r="AG1445" s="234"/>
      <c r="AH1445" s="234"/>
      <c r="AI1445" s="234"/>
      <c r="AJ1445" s="234"/>
      <c r="AK1445" s="234"/>
      <c r="AL1445" s="258" t="str">
        <f t="shared" si="187"/>
        <v>нет</v>
      </c>
      <c r="AM1445" s="258" t="str">
        <f t="shared" si="189"/>
        <v>нет</v>
      </c>
      <c r="AN1445" s="258">
        <f t="shared" si="186"/>
        <v>0</v>
      </c>
      <c r="AO1445" s="258" t="e">
        <f t="shared" si="188"/>
        <v>#VALUE!</v>
      </c>
    </row>
    <row r="1446" spans="1:41">
      <c r="A1446" s="261" t="e">
        <f t="shared" si="190"/>
        <v>#VALUE!</v>
      </c>
      <c r="B1446" s="241">
        <v>1443</v>
      </c>
      <c r="C1446" s="242"/>
      <c r="D1446" s="257" t="str">
        <f t="shared" si="183"/>
        <v/>
      </c>
      <c r="E1446" s="234"/>
      <c r="F1446" s="234"/>
      <c r="G1446" s="242"/>
      <c r="H1446" s="257" t="str">
        <f t="shared" si="184"/>
        <v/>
      </c>
      <c r="I1446" s="234"/>
      <c r="J1446" s="234"/>
      <c r="K1446" s="234"/>
      <c r="L1446" s="234"/>
      <c r="M1446" s="308">
        <f t="shared" si="185"/>
        <v>0</v>
      </c>
      <c r="N1446" s="234"/>
      <c r="O1446" s="234"/>
      <c r="P1446" s="234"/>
      <c r="Q1446" s="234"/>
      <c r="R1446" s="234"/>
      <c r="S1446" s="234"/>
      <c r="T1446" s="234"/>
      <c r="U1446" s="234"/>
      <c r="V1446" s="234"/>
      <c r="W1446" s="234"/>
      <c r="X1446" s="234"/>
      <c r="Y1446" s="234"/>
      <c r="Z1446" s="234"/>
      <c r="AA1446" s="234"/>
      <c r="AB1446" s="234"/>
      <c r="AC1446" s="234"/>
      <c r="AD1446" s="234"/>
      <c r="AE1446" s="234"/>
      <c r="AF1446" s="234"/>
      <c r="AG1446" s="234"/>
      <c r="AH1446" s="234"/>
      <c r="AI1446" s="234"/>
      <c r="AJ1446" s="234"/>
      <c r="AK1446" s="234"/>
      <c r="AL1446" s="258" t="str">
        <f t="shared" si="187"/>
        <v>нет</v>
      </c>
      <c r="AM1446" s="258" t="str">
        <f t="shared" si="189"/>
        <v>нет</v>
      </c>
      <c r="AN1446" s="258">
        <f t="shared" si="186"/>
        <v>0</v>
      </c>
      <c r="AO1446" s="258" t="e">
        <f t="shared" si="188"/>
        <v>#VALUE!</v>
      </c>
    </row>
    <row r="1447" spans="1:41">
      <c r="A1447" s="261" t="e">
        <f t="shared" si="190"/>
        <v>#VALUE!</v>
      </c>
      <c r="B1447" s="241">
        <v>1444</v>
      </c>
      <c r="C1447" s="242"/>
      <c r="D1447" s="257" t="str">
        <f t="shared" si="183"/>
        <v/>
      </c>
      <c r="E1447" s="234"/>
      <c r="F1447" s="234"/>
      <c r="G1447" s="242"/>
      <c r="H1447" s="257" t="str">
        <f t="shared" si="184"/>
        <v/>
      </c>
      <c r="I1447" s="234"/>
      <c r="J1447" s="234"/>
      <c r="K1447" s="234"/>
      <c r="L1447" s="234"/>
      <c r="M1447" s="308">
        <f t="shared" si="185"/>
        <v>0</v>
      </c>
      <c r="N1447" s="234"/>
      <c r="O1447" s="234"/>
      <c r="P1447" s="234"/>
      <c r="Q1447" s="234"/>
      <c r="R1447" s="234"/>
      <c r="S1447" s="234"/>
      <c r="T1447" s="234"/>
      <c r="U1447" s="234"/>
      <c r="V1447" s="234"/>
      <c r="W1447" s="234"/>
      <c r="X1447" s="234"/>
      <c r="Y1447" s="234"/>
      <c r="Z1447" s="234"/>
      <c r="AA1447" s="234"/>
      <c r="AB1447" s="234"/>
      <c r="AC1447" s="234"/>
      <c r="AD1447" s="234"/>
      <c r="AE1447" s="234"/>
      <c r="AF1447" s="234"/>
      <c r="AG1447" s="234"/>
      <c r="AH1447" s="234"/>
      <c r="AI1447" s="234"/>
      <c r="AJ1447" s="234"/>
      <c r="AK1447" s="234"/>
      <c r="AL1447" s="258" t="str">
        <f t="shared" si="187"/>
        <v>нет</v>
      </c>
      <c r="AM1447" s="258" t="str">
        <f t="shared" si="189"/>
        <v>нет</v>
      </c>
      <c r="AN1447" s="258">
        <f t="shared" si="186"/>
        <v>0</v>
      </c>
      <c r="AO1447" s="258" t="e">
        <f t="shared" si="188"/>
        <v>#VALUE!</v>
      </c>
    </row>
    <row r="1448" spans="1:41">
      <c r="A1448" s="261" t="e">
        <f t="shared" si="190"/>
        <v>#VALUE!</v>
      </c>
      <c r="B1448" s="241">
        <v>1445</v>
      </c>
      <c r="C1448" s="242"/>
      <c r="D1448" s="257" t="str">
        <f t="shared" si="183"/>
        <v/>
      </c>
      <c r="E1448" s="234"/>
      <c r="F1448" s="234"/>
      <c r="G1448" s="242"/>
      <c r="H1448" s="257" t="str">
        <f t="shared" si="184"/>
        <v/>
      </c>
      <c r="I1448" s="234"/>
      <c r="J1448" s="234"/>
      <c r="K1448" s="234"/>
      <c r="L1448" s="234"/>
      <c r="M1448" s="308">
        <f t="shared" si="185"/>
        <v>0</v>
      </c>
      <c r="N1448" s="234"/>
      <c r="O1448" s="234"/>
      <c r="P1448" s="234"/>
      <c r="Q1448" s="234"/>
      <c r="R1448" s="234"/>
      <c r="S1448" s="234"/>
      <c r="T1448" s="234"/>
      <c r="U1448" s="234"/>
      <c r="V1448" s="234"/>
      <c r="W1448" s="234"/>
      <c r="X1448" s="234"/>
      <c r="Y1448" s="234"/>
      <c r="Z1448" s="234"/>
      <c r="AA1448" s="234"/>
      <c r="AB1448" s="234"/>
      <c r="AC1448" s="234"/>
      <c r="AD1448" s="234"/>
      <c r="AE1448" s="234"/>
      <c r="AF1448" s="234"/>
      <c r="AG1448" s="234"/>
      <c r="AH1448" s="234"/>
      <c r="AI1448" s="234"/>
      <c r="AJ1448" s="234"/>
      <c r="AK1448" s="234"/>
      <c r="AL1448" s="258" t="str">
        <f t="shared" si="187"/>
        <v>нет</v>
      </c>
      <c r="AM1448" s="258" t="str">
        <f t="shared" si="189"/>
        <v>нет</v>
      </c>
      <c r="AN1448" s="258">
        <f t="shared" si="186"/>
        <v>0</v>
      </c>
      <c r="AO1448" s="258" t="e">
        <f t="shared" si="188"/>
        <v>#VALUE!</v>
      </c>
    </row>
    <row r="1449" spans="1:41">
      <c r="A1449" s="261" t="e">
        <f t="shared" si="190"/>
        <v>#VALUE!</v>
      </c>
      <c r="B1449" s="241">
        <v>1446</v>
      </c>
      <c r="C1449" s="242"/>
      <c r="D1449" s="257" t="str">
        <f t="shared" si="183"/>
        <v/>
      </c>
      <c r="E1449" s="234"/>
      <c r="F1449" s="234"/>
      <c r="G1449" s="242"/>
      <c r="H1449" s="257" t="str">
        <f t="shared" si="184"/>
        <v/>
      </c>
      <c r="I1449" s="234"/>
      <c r="J1449" s="234"/>
      <c r="K1449" s="234"/>
      <c r="L1449" s="234"/>
      <c r="M1449" s="308">
        <f t="shared" si="185"/>
        <v>0</v>
      </c>
      <c r="N1449" s="234"/>
      <c r="O1449" s="234"/>
      <c r="P1449" s="234"/>
      <c r="Q1449" s="234"/>
      <c r="R1449" s="234"/>
      <c r="S1449" s="234"/>
      <c r="T1449" s="234"/>
      <c r="U1449" s="234"/>
      <c r="V1449" s="234"/>
      <c r="W1449" s="234"/>
      <c r="X1449" s="234"/>
      <c r="Y1449" s="234"/>
      <c r="Z1449" s="234"/>
      <c r="AA1449" s="234"/>
      <c r="AB1449" s="234"/>
      <c r="AC1449" s="234"/>
      <c r="AD1449" s="234"/>
      <c r="AE1449" s="234"/>
      <c r="AF1449" s="234"/>
      <c r="AG1449" s="234"/>
      <c r="AH1449" s="234"/>
      <c r="AI1449" s="234"/>
      <c r="AJ1449" s="234"/>
      <c r="AK1449" s="234"/>
      <c r="AL1449" s="258" t="str">
        <f t="shared" si="187"/>
        <v>нет</v>
      </c>
      <c r="AM1449" s="258" t="str">
        <f t="shared" si="189"/>
        <v>нет</v>
      </c>
      <c r="AN1449" s="258">
        <f t="shared" si="186"/>
        <v>0</v>
      </c>
      <c r="AO1449" s="258" t="e">
        <f t="shared" si="188"/>
        <v>#VALUE!</v>
      </c>
    </row>
    <row r="1450" spans="1:41">
      <c r="A1450" s="261" t="e">
        <f t="shared" si="190"/>
        <v>#VALUE!</v>
      </c>
      <c r="B1450" s="241">
        <v>1447</v>
      </c>
      <c r="C1450" s="242"/>
      <c r="D1450" s="257" t="str">
        <f t="shared" si="183"/>
        <v/>
      </c>
      <c r="E1450" s="234"/>
      <c r="F1450" s="234"/>
      <c r="G1450" s="242"/>
      <c r="H1450" s="257" t="str">
        <f t="shared" si="184"/>
        <v/>
      </c>
      <c r="I1450" s="234"/>
      <c r="J1450" s="234"/>
      <c r="K1450" s="234"/>
      <c r="L1450" s="234"/>
      <c r="M1450" s="308">
        <f t="shared" si="185"/>
        <v>0</v>
      </c>
      <c r="N1450" s="234"/>
      <c r="O1450" s="234"/>
      <c r="P1450" s="234"/>
      <c r="Q1450" s="234"/>
      <c r="R1450" s="234"/>
      <c r="S1450" s="234"/>
      <c r="T1450" s="234"/>
      <c r="U1450" s="234"/>
      <c r="V1450" s="234"/>
      <c r="W1450" s="234"/>
      <c r="X1450" s="234"/>
      <c r="Y1450" s="234"/>
      <c r="Z1450" s="234"/>
      <c r="AA1450" s="234"/>
      <c r="AB1450" s="234"/>
      <c r="AC1450" s="234"/>
      <c r="AD1450" s="234"/>
      <c r="AE1450" s="234"/>
      <c r="AF1450" s="234"/>
      <c r="AG1450" s="234"/>
      <c r="AH1450" s="234"/>
      <c r="AI1450" s="234"/>
      <c r="AJ1450" s="234"/>
      <c r="AK1450" s="234"/>
      <c r="AL1450" s="258" t="str">
        <f t="shared" si="187"/>
        <v>нет</v>
      </c>
      <c r="AM1450" s="258" t="str">
        <f t="shared" si="189"/>
        <v>нет</v>
      </c>
      <c r="AN1450" s="258">
        <f t="shared" si="186"/>
        <v>0</v>
      </c>
      <c r="AO1450" s="258" t="e">
        <f t="shared" si="188"/>
        <v>#VALUE!</v>
      </c>
    </row>
    <row r="1451" spans="1:41">
      <c r="A1451" s="261" t="e">
        <f t="shared" si="190"/>
        <v>#VALUE!</v>
      </c>
      <c r="B1451" s="241">
        <v>1448</v>
      </c>
      <c r="C1451" s="242"/>
      <c r="D1451" s="257" t="str">
        <f t="shared" si="183"/>
        <v/>
      </c>
      <c r="E1451" s="234"/>
      <c r="F1451" s="234"/>
      <c r="G1451" s="242"/>
      <c r="H1451" s="257" t="str">
        <f t="shared" si="184"/>
        <v/>
      </c>
      <c r="I1451" s="234"/>
      <c r="J1451" s="234"/>
      <c r="K1451" s="234"/>
      <c r="L1451" s="234"/>
      <c r="M1451" s="308">
        <f t="shared" si="185"/>
        <v>0</v>
      </c>
      <c r="N1451" s="234"/>
      <c r="O1451" s="234"/>
      <c r="P1451" s="234"/>
      <c r="Q1451" s="234"/>
      <c r="R1451" s="234"/>
      <c r="S1451" s="234"/>
      <c r="T1451" s="234"/>
      <c r="U1451" s="234"/>
      <c r="V1451" s="234"/>
      <c r="W1451" s="234"/>
      <c r="X1451" s="234"/>
      <c r="Y1451" s="234"/>
      <c r="Z1451" s="234"/>
      <c r="AA1451" s="234"/>
      <c r="AB1451" s="234"/>
      <c r="AC1451" s="234"/>
      <c r="AD1451" s="234"/>
      <c r="AE1451" s="234"/>
      <c r="AF1451" s="234"/>
      <c r="AG1451" s="234"/>
      <c r="AH1451" s="234"/>
      <c r="AI1451" s="234"/>
      <c r="AJ1451" s="234"/>
      <c r="AK1451" s="234"/>
      <c r="AL1451" s="258" t="str">
        <f t="shared" si="187"/>
        <v>нет</v>
      </c>
      <c r="AM1451" s="258" t="str">
        <f t="shared" si="189"/>
        <v>нет</v>
      </c>
      <c r="AN1451" s="258">
        <f t="shared" si="186"/>
        <v>0</v>
      </c>
      <c r="AO1451" s="258" t="e">
        <f t="shared" si="188"/>
        <v>#VALUE!</v>
      </c>
    </row>
    <row r="1452" spans="1:41">
      <c r="A1452" s="261" t="e">
        <f t="shared" si="190"/>
        <v>#VALUE!</v>
      </c>
      <c r="B1452" s="241">
        <v>1449</v>
      </c>
      <c r="C1452" s="242"/>
      <c r="D1452" s="257" t="str">
        <f t="shared" si="183"/>
        <v/>
      </c>
      <c r="E1452" s="234"/>
      <c r="F1452" s="234"/>
      <c r="G1452" s="242"/>
      <c r="H1452" s="257" t="str">
        <f t="shared" si="184"/>
        <v/>
      </c>
      <c r="I1452" s="234"/>
      <c r="J1452" s="234"/>
      <c r="K1452" s="234"/>
      <c r="L1452" s="234"/>
      <c r="M1452" s="308">
        <f t="shared" si="185"/>
        <v>0</v>
      </c>
      <c r="N1452" s="234"/>
      <c r="O1452" s="234"/>
      <c r="P1452" s="234"/>
      <c r="Q1452" s="234"/>
      <c r="R1452" s="234"/>
      <c r="S1452" s="234"/>
      <c r="T1452" s="234"/>
      <c r="U1452" s="234"/>
      <c r="V1452" s="234"/>
      <c r="W1452" s="234"/>
      <c r="X1452" s="234"/>
      <c r="Y1452" s="234"/>
      <c r="Z1452" s="234"/>
      <c r="AA1452" s="234"/>
      <c r="AB1452" s="234"/>
      <c r="AC1452" s="234"/>
      <c r="AD1452" s="234"/>
      <c r="AE1452" s="234"/>
      <c r="AF1452" s="234"/>
      <c r="AG1452" s="234"/>
      <c r="AH1452" s="234"/>
      <c r="AI1452" s="234"/>
      <c r="AJ1452" s="234"/>
      <c r="AK1452" s="234"/>
      <c r="AL1452" s="258" t="str">
        <f t="shared" si="187"/>
        <v>нет</v>
      </c>
      <c r="AM1452" s="258" t="str">
        <f t="shared" si="189"/>
        <v>нет</v>
      </c>
      <c r="AN1452" s="258">
        <f t="shared" si="186"/>
        <v>0</v>
      </c>
      <c r="AO1452" s="258" t="e">
        <f t="shared" si="188"/>
        <v>#VALUE!</v>
      </c>
    </row>
    <row r="1453" spans="1:41">
      <c r="A1453" s="261" t="e">
        <f t="shared" si="190"/>
        <v>#VALUE!</v>
      </c>
      <c r="B1453" s="241">
        <v>1450</v>
      </c>
      <c r="C1453" s="242"/>
      <c r="D1453" s="257" t="str">
        <f t="shared" si="183"/>
        <v/>
      </c>
      <c r="E1453" s="234"/>
      <c r="F1453" s="234"/>
      <c r="G1453" s="242"/>
      <c r="H1453" s="257" t="str">
        <f t="shared" si="184"/>
        <v/>
      </c>
      <c r="I1453" s="234"/>
      <c r="J1453" s="234"/>
      <c r="K1453" s="234"/>
      <c r="L1453" s="234"/>
      <c r="M1453" s="308">
        <f t="shared" si="185"/>
        <v>0</v>
      </c>
      <c r="N1453" s="234"/>
      <c r="O1453" s="234"/>
      <c r="P1453" s="234"/>
      <c r="Q1453" s="234"/>
      <c r="R1453" s="234"/>
      <c r="S1453" s="234"/>
      <c r="T1453" s="234"/>
      <c r="U1453" s="234"/>
      <c r="V1453" s="234"/>
      <c r="W1453" s="234"/>
      <c r="X1453" s="234"/>
      <c r="Y1453" s="234"/>
      <c r="Z1453" s="234"/>
      <c r="AA1453" s="234"/>
      <c r="AB1453" s="234"/>
      <c r="AC1453" s="234"/>
      <c r="AD1453" s="234"/>
      <c r="AE1453" s="234"/>
      <c r="AF1453" s="234"/>
      <c r="AG1453" s="234"/>
      <c r="AH1453" s="234"/>
      <c r="AI1453" s="234"/>
      <c r="AJ1453" s="234"/>
      <c r="AK1453" s="234"/>
      <c r="AL1453" s="258" t="str">
        <f t="shared" si="187"/>
        <v>нет</v>
      </c>
      <c r="AM1453" s="258" t="str">
        <f t="shared" si="189"/>
        <v>нет</v>
      </c>
      <c r="AN1453" s="258">
        <f t="shared" si="186"/>
        <v>0</v>
      </c>
      <c r="AO1453" s="258" t="e">
        <f t="shared" si="188"/>
        <v>#VALUE!</v>
      </c>
    </row>
    <row r="1454" spans="1:41">
      <c r="A1454" s="261" t="e">
        <f t="shared" si="190"/>
        <v>#VALUE!</v>
      </c>
      <c r="B1454" s="241">
        <v>1451</v>
      </c>
      <c r="C1454" s="242"/>
      <c r="D1454" s="257" t="str">
        <f t="shared" si="183"/>
        <v/>
      </c>
      <c r="E1454" s="234"/>
      <c r="F1454" s="234"/>
      <c r="G1454" s="242"/>
      <c r="H1454" s="257" t="str">
        <f t="shared" si="184"/>
        <v/>
      </c>
      <c r="I1454" s="234"/>
      <c r="J1454" s="234"/>
      <c r="K1454" s="234"/>
      <c r="L1454" s="234"/>
      <c r="M1454" s="308">
        <f t="shared" si="185"/>
        <v>0</v>
      </c>
      <c r="N1454" s="234"/>
      <c r="O1454" s="234"/>
      <c r="P1454" s="234"/>
      <c r="Q1454" s="234"/>
      <c r="R1454" s="234"/>
      <c r="S1454" s="234"/>
      <c r="T1454" s="234"/>
      <c r="U1454" s="234"/>
      <c r="V1454" s="234"/>
      <c r="W1454" s="234"/>
      <c r="X1454" s="234"/>
      <c r="Y1454" s="234"/>
      <c r="Z1454" s="234"/>
      <c r="AA1454" s="234"/>
      <c r="AB1454" s="234"/>
      <c r="AC1454" s="234"/>
      <c r="AD1454" s="234"/>
      <c r="AE1454" s="234"/>
      <c r="AF1454" s="234"/>
      <c r="AG1454" s="234"/>
      <c r="AH1454" s="234"/>
      <c r="AI1454" s="234"/>
      <c r="AJ1454" s="234"/>
      <c r="AK1454" s="234"/>
      <c r="AL1454" s="258" t="str">
        <f t="shared" si="187"/>
        <v>нет</v>
      </c>
      <c r="AM1454" s="258" t="str">
        <f t="shared" si="189"/>
        <v>нет</v>
      </c>
      <c r="AN1454" s="258">
        <f t="shared" si="186"/>
        <v>0</v>
      </c>
      <c r="AO1454" s="258" t="e">
        <f t="shared" si="188"/>
        <v>#VALUE!</v>
      </c>
    </row>
    <row r="1455" spans="1:41">
      <c r="A1455" s="261" t="e">
        <f t="shared" si="190"/>
        <v>#VALUE!</v>
      </c>
      <c r="B1455" s="241">
        <v>1452</v>
      </c>
      <c r="C1455" s="242"/>
      <c r="D1455" s="257" t="str">
        <f t="shared" si="183"/>
        <v/>
      </c>
      <c r="E1455" s="234"/>
      <c r="F1455" s="234"/>
      <c r="G1455" s="242"/>
      <c r="H1455" s="257" t="str">
        <f t="shared" si="184"/>
        <v/>
      </c>
      <c r="I1455" s="234"/>
      <c r="J1455" s="234"/>
      <c r="K1455" s="234"/>
      <c r="L1455" s="234"/>
      <c r="M1455" s="308">
        <f t="shared" si="185"/>
        <v>0</v>
      </c>
      <c r="N1455" s="234"/>
      <c r="O1455" s="234"/>
      <c r="P1455" s="234"/>
      <c r="Q1455" s="234"/>
      <c r="R1455" s="234"/>
      <c r="S1455" s="234"/>
      <c r="T1455" s="234"/>
      <c r="U1455" s="234"/>
      <c r="V1455" s="234"/>
      <c r="W1455" s="234"/>
      <c r="X1455" s="234"/>
      <c r="Y1455" s="234"/>
      <c r="Z1455" s="234"/>
      <c r="AA1455" s="234"/>
      <c r="AB1455" s="234"/>
      <c r="AC1455" s="234"/>
      <c r="AD1455" s="234"/>
      <c r="AE1455" s="234"/>
      <c r="AF1455" s="234"/>
      <c r="AG1455" s="234"/>
      <c r="AH1455" s="234"/>
      <c r="AI1455" s="234"/>
      <c r="AJ1455" s="234"/>
      <c r="AK1455" s="234"/>
      <c r="AL1455" s="258" t="str">
        <f t="shared" si="187"/>
        <v>нет</v>
      </c>
      <c r="AM1455" s="258" t="str">
        <f t="shared" si="189"/>
        <v>нет</v>
      </c>
      <c r="AN1455" s="258">
        <f t="shared" si="186"/>
        <v>0</v>
      </c>
      <c r="AO1455" s="258" t="e">
        <f t="shared" si="188"/>
        <v>#VALUE!</v>
      </c>
    </row>
    <row r="1456" spans="1:41">
      <c r="A1456" s="261" t="e">
        <f t="shared" si="190"/>
        <v>#VALUE!</v>
      </c>
      <c r="B1456" s="241">
        <v>1453</v>
      </c>
      <c r="C1456" s="242"/>
      <c r="D1456" s="257" t="str">
        <f t="shared" si="183"/>
        <v/>
      </c>
      <c r="E1456" s="234"/>
      <c r="F1456" s="234"/>
      <c r="G1456" s="242"/>
      <c r="H1456" s="257" t="str">
        <f t="shared" si="184"/>
        <v/>
      </c>
      <c r="I1456" s="234"/>
      <c r="J1456" s="234"/>
      <c r="K1456" s="234"/>
      <c r="L1456" s="234"/>
      <c r="M1456" s="308">
        <f t="shared" si="185"/>
        <v>0</v>
      </c>
      <c r="N1456" s="234"/>
      <c r="O1456" s="234"/>
      <c r="P1456" s="234"/>
      <c r="Q1456" s="234"/>
      <c r="R1456" s="234"/>
      <c r="S1456" s="234"/>
      <c r="T1456" s="234"/>
      <c r="U1456" s="234"/>
      <c r="V1456" s="234"/>
      <c r="W1456" s="234"/>
      <c r="X1456" s="234"/>
      <c r="Y1456" s="234"/>
      <c r="Z1456" s="234"/>
      <c r="AA1456" s="234"/>
      <c r="AB1456" s="234"/>
      <c r="AC1456" s="234"/>
      <c r="AD1456" s="234"/>
      <c r="AE1456" s="234"/>
      <c r="AF1456" s="234"/>
      <c r="AG1456" s="234"/>
      <c r="AH1456" s="234"/>
      <c r="AI1456" s="234"/>
      <c r="AJ1456" s="234"/>
      <c r="AK1456" s="234"/>
      <c r="AL1456" s="258" t="str">
        <f t="shared" si="187"/>
        <v>нет</v>
      </c>
      <c r="AM1456" s="258" t="str">
        <f t="shared" si="189"/>
        <v>нет</v>
      </c>
      <c r="AN1456" s="258">
        <f t="shared" si="186"/>
        <v>0</v>
      </c>
      <c r="AO1456" s="258" t="e">
        <f t="shared" si="188"/>
        <v>#VALUE!</v>
      </c>
    </row>
    <row r="1457" spans="1:41">
      <c r="A1457" s="261" t="e">
        <f t="shared" si="190"/>
        <v>#VALUE!</v>
      </c>
      <c r="B1457" s="241">
        <v>1454</v>
      </c>
      <c r="C1457" s="242"/>
      <c r="D1457" s="257" t="str">
        <f t="shared" si="183"/>
        <v/>
      </c>
      <c r="E1457" s="234"/>
      <c r="F1457" s="234"/>
      <c r="G1457" s="242"/>
      <c r="H1457" s="257" t="str">
        <f t="shared" si="184"/>
        <v/>
      </c>
      <c r="I1457" s="234"/>
      <c r="J1457" s="234"/>
      <c r="K1457" s="234"/>
      <c r="L1457" s="234"/>
      <c r="M1457" s="308">
        <f t="shared" si="185"/>
        <v>0</v>
      </c>
      <c r="N1457" s="234"/>
      <c r="O1457" s="234"/>
      <c r="P1457" s="234"/>
      <c r="Q1457" s="234"/>
      <c r="R1457" s="234"/>
      <c r="S1457" s="234"/>
      <c r="T1457" s="234"/>
      <c r="U1457" s="234"/>
      <c r="V1457" s="234"/>
      <c r="W1457" s="234"/>
      <c r="X1457" s="234"/>
      <c r="Y1457" s="234"/>
      <c r="Z1457" s="234"/>
      <c r="AA1457" s="234"/>
      <c r="AB1457" s="234"/>
      <c r="AC1457" s="234"/>
      <c r="AD1457" s="234"/>
      <c r="AE1457" s="234"/>
      <c r="AF1457" s="234"/>
      <c r="AG1457" s="234"/>
      <c r="AH1457" s="234"/>
      <c r="AI1457" s="234"/>
      <c r="AJ1457" s="234"/>
      <c r="AK1457" s="234"/>
      <c r="AL1457" s="258" t="str">
        <f t="shared" si="187"/>
        <v>нет</v>
      </c>
      <c r="AM1457" s="258" t="str">
        <f t="shared" si="189"/>
        <v>нет</v>
      </c>
      <c r="AN1457" s="258">
        <f t="shared" si="186"/>
        <v>0</v>
      </c>
      <c r="AO1457" s="258" t="e">
        <f t="shared" si="188"/>
        <v>#VALUE!</v>
      </c>
    </row>
    <row r="1458" spans="1:41">
      <c r="A1458" s="261" t="e">
        <f t="shared" si="190"/>
        <v>#VALUE!</v>
      </c>
      <c r="B1458" s="241">
        <v>1455</v>
      </c>
      <c r="C1458" s="242"/>
      <c r="D1458" s="257" t="str">
        <f t="shared" si="183"/>
        <v/>
      </c>
      <c r="E1458" s="234"/>
      <c r="F1458" s="234"/>
      <c r="G1458" s="242"/>
      <c r="H1458" s="257" t="str">
        <f t="shared" si="184"/>
        <v/>
      </c>
      <c r="I1458" s="234"/>
      <c r="J1458" s="234"/>
      <c r="K1458" s="234"/>
      <c r="L1458" s="234"/>
      <c r="M1458" s="308">
        <f t="shared" si="185"/>
        <v>0</v>
      </c>
      <c r="N1458" s="234"/>
      <c r="O1458" s="234"/>
      <c r="P1458" s="234"/>
      <c r="Q1458" s="234"/>
      <c r="R1458" s="234"/>
      <c r="S1458" s="234"/>
      <c r="T1458" s="234"/>
      <c r="U1458" s="234"/>
      <c r="V1458" s="234"/>
      <c r="W1458" s="234"/>
      <c r="X1458" s="234"/>
      <c r="Y1458" s="234"/>
      <c r="Z1458" s="234"/>
      <c r="AA1458" s="234"/>
      <c r="AB1458" s="234"/>
      <c r="AC1458" s="234"/>
      <c r="AD1458" s="234"/>
      <c r="AE1458" s="234"/>
      <c r="AF1458" s="234"/>
      <c r="AG1458" s="234"/>
      <c r="AH1458" s="234"/>
      <c r="AI1458" s="234"/>
      <c r="AJ1458" s="234"/>
      <c r="AK1458" s="234"/>
      <c r="AL1458" s="258" t="str">
        <f t="shared" si="187"/>
        <v>нет</v>
      </c>
      <c r="AM1458" s="258" t="str">
        <f t="shared" si="189"/>
        <v>нет</v>
      </c>
      <c r="AN1458" s="258">
        <f t="shared" si="186"/>
        <v>0</v>
      </c>
      <c r="AO1458" s="258" t="e">
        <f t="shared" si="188"/>
        <v>#VALUE!</v>
      </c>
    </row>
    <row r="1459" spans="1:41">
      <c r="A1459" s="261" t="e">
        <f t="shared" si="190"/>
        <v>#VALUE!</v>
      </c>
      <c r="B1459" s="241">
        <v>1456</v>
      </c>
      <c r="C1459" s="242"/>
      <c r="D1459" s="257" t="str">
        <f t="shared" si="183"/>
        <v/>
      </c>
      <c r="E1459" s="234"/>
      <c r="F1459" s="234"/>
      <c r="G1459" s="242"/>
      <c r="H1459" s="257" t="str">
        <f t="shared" si="184"/>
        <v/>
      </c>
      <c r="I1459" s="234"/>
      <c r="J1459" s="234"/>
      <c r="K1459" s="234"/>
      <c r="L1459" s="234"/>
      <c r="M1459" s="308">
        <f t="shared" si="185"/>
        <v>0</v>
      </c>
      <c r="N1459" s="234"/>
      <c r="O1459" s="234"/>
      <c r="P1459" s="234"/>
      <c r="Q1459" s="234"/>
      <c r="R1459" s="234"/>
      <c r="S1459" s="234"/>
      <c r="T1459" s="234"/>
      <c r="U1459" s="234"/>
      <c r="V1459" s="234"/>
      <c r="W1459" s="234"/>
      <c r="X1459" s="234"/>
      <c r="Y1459" s="234"/>
      <c r="Z1459" s="234"/>
      <c r="AA1459" s="234"/>
      <c r="AB1459" s="234"/>
      <c r="AC1459" s="234"/>
      <c r="AD1459" s="234"/>
      <c r="AE1459" s="234"/>
      <c r="AF1459" s="234"/>
      <c r="AG1459" s="234"/>
      <c r="AH1459" s="234"/>
      <c r="AI1459" s="234"/>
      <c r="AJ1459" s="234"/>
      <c r="AK1459" s="234"/>
      <c r="AL1459" s="258" t="str">
        <f t="shared" si="187"/>
        <v>нет</v>
      </c>
      <c r="AM1459" s="258" t="str">
        <f t="shared" si="189"/>
        <v>нет</v>
      </c>
      <c r="AN1459" s="258">
        <f t="shared" si="186"/>
        <v>0</v>
      </c>
      <c r="AO1459" s="258" t="e">
        <f t="shared" si="188"/>
        <v>#VALUE!</v>
      </c>
    </row>
    <row r="1460" spans="1:41">
      <c r="A1460" s="261" t="e">
        <f t="shared" si="190"/>
        <v>#VALUE!</v>
      </c>
      <c r="B1460" s="241">
        <v>1457</v>
      </c>
      <c r="C1460" s="242"/>
      <c r="D1460" s="257" t="str">
        <f t="shared" si="183"/>
        <v/>
      </c>
      <c r="E1460" s="234"/>
      <c r="F1460" s="234"/>
      <c r="G1460" s="242"/>
      <c r="H1460" s="257" t="str">
        <f t="shared" si="184"/>
        <v/>
      </c>
      <c r="I1460" s="234"/>
      <c r="J1460" s="234"/>
      <c r="K1460" s="234"/>
      <c r="L1460" s="234"/>
      <c r="M1460" s="308">
        <f t="shared" si="185"/>
        <v>0</v>
      </c>
      <c r="N1460" s="234"/>
      <c r="O1460" s="234"/>
      <c r="P1460" s="234"/>
      <c r="Q1460" s="234"/>
      <c r="R1460" s="234"/>
      <c r="S1460" s="234"/>
      <c r="T1460" s="234"/>
      <c r="U1460" s="234"/>
      <c r="V1460" s="234"/>
      <c r="W1460" s="234"/>
      <c r="X1460" s="234"/>
      <c r="Y1460" s="234"/>
      <c r="Z1460" s="234"/>
      <c r="AA1460" s="234"/>
      <c r="AB1460" s="234"/>
      <c r="AC1460" s="234"/>
      <c r="AD1460" s="234"/>
      <c r="AE1460" s="234"/>
      <c r="AF1460" s="234"/>
      <c r="AG1460" s="234"/>
      <c r="AH1460" s="234"/>
      <c r="AI1460" s="234"/>
      <c r="AJ1460" s="234"/>
      <c r="AK1460" s="234"/>
      <c r="AL1460" s="258" t="str">
        <f t="shared" si="187"/>
        <v>нет</v>
      </c>
      <c r="AM1460" s="258" t="str">
        <f t="shared" si="189"/>
        <v>нет</v>
      </c>
      <c r="AN1460" s="258">
        <f t="shared" si="186"/>
        <v>0</v>
      </c>
      <c r="AO1460" s="258" t="e">
        <f t="shared" si="188"/>
        <v>#VALUE!</v>
      </c>
    </row>
    <row r="1461" spans="1:41">
      <c r="A1461" s="261" t="e">
        <f t="shared" si="190"/>
        <v>#VALUE!</v>
      </c>
      <c r="B1461" s="241">
        <v>1458</v>
      </c>
      <c r="C1461" s="242"/>
      <c r="D1461" s="257" t="str">
        <f t="shared" si="183"/>
        <v/>
      </c>
      <c r="E1461" s="234"/>
      <c r="F1461" s="234"/>
      <c r="G1461" s="242"/>
      <c r="H1461" s="257" t="str">
        <f t="shared" si="184"/>
        <v/>
      </c>
      <c r="I1461" s="234"/>
      <c r="J1461" s="234"/>
      <c r="K1461" s="234"/>
      <c r="L1461" s="234"/>
      <c r="M1461" s="308">
        <f t="shared" si="185"/>
        <v>0</v>
      </c>
      <c r="N1461" s="234"/>
      <c r="O1461" s="234"/>
      <c r="P1461" s="234"/>
      <c r="Q1461" s="234"/>
      <c r="R1461" s="234"/>
      <c r="S1461" s="234"/>
      <c r="T1461" s="234"/>
      <c r="U1461" s="234"/>
      <c r="V1461" s="234"/>
      <c r="W1461" s="234"/>
      <c r="X1461" s="234"/>
      <c r="Y1461" s="234"/>
      <c r="Z1461" s="234"/>
      <c r="AA1461" s="234"/>
      <c r="AB1461" s="234"/>
      <c r="AC1461" s="234"/>
      <c r="AD1461" s="234"/>
      <c r="AE1461" s="234"/>
      <c r="AF1461" s="234"/>
      <c r="AG1461" s="234"/>
      <c r="AH1461" s="234"/>
      <c r="AI1461" s="234"/>
      <c r="AJ1461" s="234"/>
      <c r="AK1461" s="234"/>
      <c r="AL1461" s="258" t="str">
        <f t="shared" si="187"/>
        <v>нет</v>
      </c>
      <c r="AM1461" s="258" t="str">
        <f t="shared" si="189"/>
        <v>нет</v>
      </c>
      <c r="AN1461" s="258">
        <f t="shared" si="186"/>
        <v>0</v>
      </c>
      <c r="AO1461" s="258" t="e">
        <f t="shared" si="188"/>
        <v>#VALUE!</v>
      </c>
    </row>
    <row r="1462" spans="1:41">
      <c r="A1462" s="261" t="e">
        <f t="shared" si="190"/>
        <v>#VALUE!</v>
      </c>
      <c r="B1462" s="241">
        <v>1459</v>
      </c>
      <c r="C1462" s="242"/>
      <c r="D1462" s="257" t="str">
        <f t="shared" si="183"/>
        <v/>
      </c>
      <c r="E1462" s="234"/>
      <c r="F1462" s="234"/>
      <c r="G1462" s="242"/>
      <c r="H1462" s="257" t="str">
        <f t="shared" si="184"/>
        <v/>
      </c>
      <c r="I1462" s="234"/>
      <c r="J1462" s="234"/>
      <c r="K1462" s="234"/>
      <c r="L1462" s="234"/>
      <c r="M1462" s="308">
        <f t="shared" si="185"/>
        <v>0</v>
      </c>
      <c r="N1462" s="234"/>
      <c r="O1462" s="234"/>
      <c r="P1462" s="234"/>
      <c r="Q1462" s="234"/>
      <c r="R1462" s="234"/>
      <c r="S1462" s="234"/>
      <c r="T1462" s="234"/>
      <c r="U1462" s="234"/>
      <c r="V1462" s="234"/>
      <c r="W1462" s="234"/>
      <c r="X1462" s="234"/>
      <c r="Y1462" s="234"/>
      <c r="Z1462" s="234"/>
      <c r="AA1462" s="234"/>
      <c r="AB1462" s="234"/>
      <c r="AC1462" s="234"/>
      <c r="AD1462" s="234"/>
      <c r="AE1462" s="234"/>
      <c r="AF1462" s="234"/>
      <c r="AG1462" s="234"/>
      <c r="AH1462" s="234"/>
      <c r="AI1462" s="234"/>
      <c r="AJ1462" s="234"/>
      <c r="AK1462" s="234"/>
      <c r="AL1462" s="258" t="str">
        <f t="shared" si="187"/>
        <v>нет</v>
      </c>
      <c r="AM1462" s="258" t="str">
        <f t="shared" si="189"/>
        <v>нет</v>
      </c>
      <c r="AN1462" s="258">
        <f t="shared" si="186"/>
        <v>0</v>
      </c>
      <c r="AO1462" s="258" t="e">
        <f t="shared" si="188"/>
        <v>#VALUE!</v>
      </c>
    </row>
    <row r="1463" spans="1:41">
      <c r="A1463" s="261" t="e">
        <f t="shared" si="190"/>
        <v>#VALUE!</v>
      </c>
      <c r="B1463" s="241">
        <v>1460</v>
      </c>
      <c r="C1463" s="242"/>
      <c r="D1463" s="257" t="str">
        <f t="shared" si="183"/>
        <v/>
      </c>
      <c r="E1463" s="234"/>
      <c r="F1463" s="234"/>
      <c r="G1463" s="242"/>
      <c r="H1463" s="257" t="str">
        <f t="shared" si="184"/>
        <v/>
      </c>
      <c r="I1463" s="234"/>
      <c r="J1463" s="234"/>
      <c r="K1463" s="234"/>
      <c r="L1463" s="234"/>
      <c r="M1463" s="308">
        <f t="shared" si="185"/>
        <v>0</v>
      </c>
      <c r="N1463" s="234"/>
      <c r="O1463" s="234"/>
      <c r="P1463" s="234"/>
      <c r="Q1463" s="234"/>
      <c r="R1463" s="234"/>
      <c r="S1463" s="234"/>
      <c r="T1463" s="234"/>
      <c r="U1463" s="234"/>
      <c r="V1463" s="234"/>
      <c r="W1463" s="234"/>
      <c r="X1463" s="234"/>
      <c r="Y1463" s="234"/>
      <c r="Z1463" s="234"/>
      <c r="AA1463" s="234"/>
      <c r="AB1463" s="234"/>
      <c r="AC1463" s="234"/>
      <c r="AD1463" s="234"/>
      <c r="AE1463" s="234"/>
      <c r="AF1463" s="234"/>
      <c r="AG1463" s="234"/>
      <c r="AH1463" s="234"/>
      <c r="AI1463" s="234"/>
      <c r="AJ1463" s="234"/>
      <c r="AK1463" s="234"/>
      <c r="AL1463" s="258" t="str">
        <f t="shared" si="187"/>
        <v>нет</v>
      </c>
      <c r="AM1463" s="258" t="str">
        <f t="shared" si="189"/>
        <v>нет</v>
      </c>
      <c r="AN1463" s="258">
        <f t="shared" si="186"/>
        <v>0</v>
      </c>
      <c r="AO1463" s="258" t="e">
        <f t="shared" si="188"/>
        <v>#VALUE!</v>
      </c>
    </row>
    <row r="1464" spans="1:41">
      <c r="A1464" s="261" t="e">
        <f t="shared" si="190"/>
        <v>#VALUE!</v>
      </c>
      <c r="B1464" s="241">
        <v>1461</v>
      </c>
      <c r="C1464" s="242"/>
      <c r="D1464" s="257" t="str">
        <f t="shared" si="183"/>
        <v/>
      </c>
      <c r="E1464" s="234"/>
      <c r="F1464" s="234"/>
      <c r="G1464" s="242"/>
      <c r="H1464" s="257" t="str">
        <f t="shared" si="184"/>
        <v/>
      </c>
      <c r="I1464" s="234"/>
      <c r="J1464" s="234"/>
      <c r="K1464" s="234"/>
      <c r="L1464" s="234"/>
      <c r="M1464" s="308">
        <f t="shared" si="185"/>
        <v>0</v>
      </c>
      <c r="N1464" s="234"/>
      <c r="O1464" s="234"/>
      <c r="P1464" s="234"/>
      <c r="Q1464" s="234"/>
      <c r="R1464" s="234"/>
      <c r="S1464" s="234"/>
      <c r="T1464" s="234"/>
      <c r="U1464" s="234"/>
      <c r="V1464" s="234"/>
      <c r="W1464" s="234"/>
      <c r="X1464" s="234"/>
      <c r="Y1464" s="234"/>
      <c r="Z1464" s="234"/>
      <c r="AA1464" s="234"/>
      <c r="AB1464" s="234"/>
      <c r="AC1464" s="234"/>
      <c r="AD1464" s="234"/>
      <c r="AE1464" s="234"/>
      <c r="AF1464" s="234"/>
      <c r="AG1464" s="234"/>
      <c r="AH1464" s="234"/>
      <c r="AI1464" s="234"/>
      <c r="AJ1464" s="234"/>
      <c r="AK1464" s="234"/>
      <c r="AL1464" s="258" t="str">
        <f t="shared" si="187"/>
        <v>нет</v>
      </c>
      <c r="AM1464" s="258" t="str">
        <f t="shared" si="189"/>
        <v>нет</v>
      </c>
      <c r="AN1464" s="258">
        <f t="shared" si="186"/>
        <v>0</v>
      </c>
      <c r="AO1464" s="258" t="e">
        <f t="shared" si="188"/>
        <v>#VALUE!</v>
      </c>
    </row>
    <row r="1465" spans="1:41">
      <c r="A1465" s="261" t="e">
        <f t="shared" si="190"/>
        <v>#VALUE!</v>
      </c>
      <c r="B1465" s="241">
        <v>1462</v>
      </c>
      <c r="C1465" s="242"/>
      <c r="D1465" s="257" t="str">
        <f t="shared" si="183"/>
        <v/>
      </c>
      <c r="E1465" s="234"/>
      <c r="F1465" s="234"/>
      <c r="G1465" s="242"/>
      <c r="H1465" s="257" t="str">
        <f t="shared" si="184"/>
        <v/>
      </c>
      <c r="I1465" s="234"/>
      <c r="J1465" s="234"/>
      <c r="K1465" s="234"/>
      <c r="L1465" s="234"/>
      <c r="M1465" s="308">
        <f t="shared" si="185"/>
        <v>0</v>
      </c>
      <c r="N1465" s="234"/>
      <c r="O1465" s="234"/>
      <c r="P1465" s="234"/>
      <c r="Q1465" s="234"/>
      <c r="R1465" s="234"/>
      <c r="S1465" s="234"/>
      <c r="T1465" s="234"/>
      <c r="U1465" s="234"/>
      <c r="V1465" s="234"/>
      <c r="W1465" s="234"/>
      <c r="X1465" s="234"/>
      <c r="Y1465" s="234"/>
      <c r="Z1465" s="234"/>
      <c r="AA1465" s="234"/>
      <c r="AB1465" s="234"/>
      <c r="AC1465" s="234"/>
      <c r="AD1465" s="234"/>
      <c r="AE1465" s="234"/>
      <c r="AF1465" s="234"/>
      <c r="AG1465" s="234"/>
      <c r="AH1465" s="234"/>
      <c r="AI1465" s="234"/>
      <c r="AJ1465" s="234"/>
      <c r="AK1465" s="234"/>
      <c r="AL1465" s="258" t="str">
        <f t="shared" si="187"/>
        <v>нет</v>
      </c>
      <c r="AM1465" s="258" t="str">
        <f t="shared" si="189"/>
        <v>нет</v>
      </c>
      <c r="AN1465" s="258">
        <f t="shared" si="186"/>
        <v>0</v>
      </c>
      <c r="AO1465" s="258" t="e">
        <f t="shared" si="188"/>
        <v>#VALUE!</v>
      </c>
    </row>
    <row r="1466" spans="1:41">
      <c r="A1466" s="261" t="e">
        <f t="shared" si="190"/>
        <v>#VALUE!</v>
      </c>
      <c r="B1466" s="241">
        <v>1463</v>
      </c>
      <c r="C1466" s="242"/>
      <c r="D1466" s="257" t="str">
        <f t="shared" si="183"/>
        <v/>
      </c>
      <c r="E1466" s="234"/>
      <c r="F1466" s="234"/>
      <c r="G1466" s="242"/>
      <c r="H1466" s="257" t="str">
        <f t="shared" si="184"/>
        <v/>
      </c>
      <c r="I1466" s="234"/>
      <c r="J1466" s="234"/>
      <c r="K1466" s="234"/>
      <c r="L1466" s="234"/>
      <c r="M1466" s="308">
        <f t="shared" si="185"/>
        <v>0</v>
      </c>
      <c r="N1466" s="234"/>
      <c r="O1466" s="234"/>
      <c r="P1466" s="234"/>
      <c r="Q1466" s="234"/>
      <c r="R1466" s="234"/>
      <c r="S1466" s="234"/>
      <c r="T1466" s="234"/>
      <c r="U1466" s="234"/>
      <c r="V1466" s="234"/>
      <c r="W1466" s="234"/>
      <c r="X1466" s="234"/>
      <c r="Y1466" s="234"/>
      <c r="Z1466" s="234"/>
      <c r="AA1466" s="234"/>
      <c r="AB1466" s="234"/>
      <c r="AC1466" s="234"/>
      <c r="AD1466" s="234"/>
      <c r="AE1466" s="234"/>
      <c r="AF1466" s="234"/>
      <c r="AG1466" s="234"/>
      <c r="AH1466" s="234"/>
      <c r="AI1466" s="234"/>
      <c r="AJ1466" s="234"/>
      <c r="AK1466" s="234"/>
      <c r="AL1466" s="258" t="str">
        <f t="shared" si="187"/>
        <v>нет</v>
      </c>
      <c r="AM1466" s="258" t="str">
        <f t="shared" si="189"/>
        <v>нет</v>
      </c>
      <c r="AN1466" s="258">
        <f t="shared" si="186"/>
        <v>0</v>
      </c>
      <c r="AO1466" s="258" t="e">
        <f t="shared" si="188"/>
        <v>#VALUE!</v>
      </c>
    </row>
    <row r="1467" spans="1:41">
      <c r="A1467" s="261" t="e">
        <f t="shared" si="190"/>
        <v>#VALUE!</v>
      </c>
      <c r="B1467" s="241">
        <v>1464</v>
      </c>
      <c r="C1467" s="242"/>
      <c r="D1467" s="257" t="str">
        <f t="shared" si="183"/>
        <v/>
      </c>
      <c r="E1467" s="234"/>
      <c r="F1467" s="234"/>
      <c r="G1467" s="242"/>
      <c r="H1467" s="257" t="str">
        <f t="shared" si="184"/>
        <v/>
      </c>
      <c r="I1467" s="234"/>
      <c r="J1467" s="234"/>
      <c r="K1467" s="234"/>
      <c r="L1467" s="234"/>
      <c r="M1467" s="308">
        <f t="shared" si="185"/>
        <v>0</v>
      </c>
      <c r="N1467" s="234"/>
      <c r="O1467" s="234"/>
      <c r="P1467" s="234"/>
      <c r="Q1467" s="234"/>
      <c r="R1467" s="234"/>
      <c r="S1467" s="234"/>
      <c r="T1467" s="234"/>
      <c r="U1467" s="234"/>
      <c r="V1467" s="234"/>
      <c r="W1467" s="234"/>
      <c r="X1467" s="234"/>
      <c r="Y1467" s="234"/>
      <c r="Z1467" s="234"/>
      <c r="AA1467" s="234"/>
      <c r="AB1467" s="234"/>
      <c r="AC1467" s="234"/>
      <c r="AD1467" s="234"/>
      <c r="AE1467" s="234"/>
      <c r="AF1467" s="234"/>
      <c r="AG1467" s="234"/>
      <c r="AH1467" s="234"/>
      <c r="AI1467" s="234"/>
      <c r="AJ1467" s="234"/>
      <c r="AK1467" s="234"/>
      <c r="AL1467" s="258" t="str">
        <f t="shared" si="187"/>
        <v>нет</v>
      </c>
      <c r="AM1467" s="258" t="str">
        <f t="shared" si="189"/>
        <v>нет</v>
      </c>
      <c r="AN1467" s="258">
        <f t="shared" si="186"/>
        <v>0</v>
      </c>
      <c r="AO1467" s="258" t="e">
        <f t="shared" si="188"/>
        <v>#VALUE!</v>
      </c>
    </row>
    <row r="1468" spans="1:41">
      <c r="A1468" s="261" t="e">
        <f t="shared" si="190"/>
        <v>#VALUE!</v>
      </c>
      <c r="B1468" s="241">
        <v>1465</v>
      </c>
      <c r="C1468" s="242"/>
      <c r="D1468" s="257" t="str">
        <f t="shared" si="183"/>
        <v/>
      </c>
      <c r="E1468" s="234"/>
      <c r="F1468" s="234"/>
      <c r="G1468" s="242"/>
      <c r="H1468" s="257" t="str">
        <f t="shared" si="184"/>
        <v/>
      </c>
      <c r="I1468" s="234"/>
      <c r="J1468" s="234"/>
      <c r="K1468" s="234"/>
      <c r="L1468" s="234"/>
      <c r="M1468" s="308">
        <f t="shared" si="185"/>
        <v>0</v>
      </c>
      <c r="N1468" s="234"/>
      <c r="O1468" s="234"/>
      <c r="P1468" s="234"/>
      <c r="Q1468" s="234"/>
      <c r="R1468" s="234"/>
      <c r="S1468" s="234"/>
      <c r="T1468" s="234"/>
      <c r="U1468" s="234"/>
      <c r="V1468" s="234"/>
      <c r="W1468" s="234"/>
      <c r="X1468" s="234"/>
      <c r="Y1468" s="234"/>
      <c r="Z1468" s="234"/>
      <c r="AA1468" s="234"/>
      <c r="AB1468" s="234"/>
      <c r="AC1468" s="234"/>
      <c r="AD1468" s="234"/>
      <c r="AE1468" s="234"/>
      <c r="AF1468" s="234"/>
      <c r="AG1468" s="234"/>
      <c r="AH1468" s="234"/>
      <c r="AI1468" s="234"/>
      <c r="AJ1468" s="234"/>
      <c r="AK1468" s="234"/>
      <c r="AL1468" s="258" t="str">
        <f t="shared" si="187"/>
        <v>нет</v>
      </c>
      <c r="AM1468" s="258" t="str">
        <f t="shared" si="189"/>
        <v>нет</v>
      </c>
      <c r="AN1468" s="258">
        <f t="shared" si="186"/>
        <v>0</v>
      </c>
      <c r="AO1468" s="258" t="e">
        <f t="shared" si="188"/>
        <v>#VALUE!</v>
      </c>
    </row>
    <row r="1469" spans="1:41">
      <c r="A1469" s="261" t="e">
        <f t="shared" si="190"/>
        <v>#VALUE!</v>
      </c>
      <c r="B1469" s="241">
        <v>1466</v>
      </c>
      <c r="C1469" s="242"/>
      <c r="D1469" s="257" t="str">
        <f t="shared" si="183"/>
        <v/>
      </c>
      <c r="E1469" s="234"/>
      <c r="F1469" s="234"/>
      <c r="G1469" s="242"/>
      <c r="H1469" s="257" t="str">
        <f t="shared" si="184"/>
        <v/>
      </c>
      <c r="I1469" s="234"/>
      <c r="J1469" s="234"/>
      <c r="K1469" s="234"/>
      <c r="L1469" s="234"/>
      <c r="M1469" s="308">
        <f t="shared" si="185"/>
        <v>0</v>
      </c>
      <c r="N1469" s="234"/>
      <c r="O1469" s="234"/>
      <c r="P1469" s="234"/>
      <c r="Q1469" s="234"/>
      <c r="R1469" s="234"/>
      <c r="S1469" s="234"/>
      <c r="T1469" s="234"/>
      <c r="U1469" s="234"/>
      <c r="V1469" s="234"/>
      <c r="W1469" s="234"/>
      <c r="X1469" s="234"/>
      <c r="Y1469" s="234"/>
      <c r="Z1469" s="234"/>
      <c r="AA1469" s="234"/>
      <c r="AB1469" s="234"/>
      <c r="AC1469" s="234"/>
      <c r="AD1469" s="234"/>
      <c r="AE1469" s="234"/>
      <c r="AF1469" s="234"/>
      <c r="AG1469" s="234"/>
      <c r="AH1469" s="234"/>
      <c r="AI1469" s="234"/>
      <c r="AJ1469" s="234"/>
      <c r="AK1469" s="234"/>
      <c r="AL1469" s="258" t="str">
        <f t="shared" si="187"/>
        <v>нет</v>
      </c>
      <c r="AM1469" s="258" t="str">
        <f t="shared" si="189"/>
        <v>нет</v>
      </c>
      <c r="AN1469" s="258">
        <f t="shared" si="186"/>
        <v>0</v>
      </c>
      <c r="AO1469" s="258" t="e">
        <f t="shared" si="188"/>
        <v>#VALUE!</v>
      </c>
    </row>
    <row r="1470" spans="1:41">
      <c r="A1470" s="261" t="e">
        <f t="shared" si="190"/>
        <v>#VALUE!</v>
      </c>
      <c r="B1470" s="241">
        <v>1467</v>
      </c>
      <c r="C1470" s="242"/>
      <c r="D1470" s="257" t="str">
        <f t="shared" si="183"/>
        <v/>
      </c>
      <c r="E1470" s="234"/>
      <c r="F1470" s="234"/>
      <c r="G1470" s="242"/>
      <c r="H1470" s="257" t="str">
        <f t="shared" si="184"/>
        <v/>
      </c>
      <c r="I1470" s="234"/>
      <c r="J1470" s="234"/>
      <c r="K1470" s="234"/>
      <c r="L1470" s="234"/>
      <c r="M1470" s="308">
        <f t="shared" si="185"/>
        <v>0</v>
      </c>
      <c r="N1470" s="234"/>
      <c r="O1470" s="234"/>
      <c r="P1470" s="234"/>
      <c r="Q1470" s="234"/>
      <c r="R1470" s="234"/>
      <c r="S1470" s="234"/>
      <c r="T1470" s="234"/>
      <c r="U1470" s="234"/>
      <c r="V1470" s="234"/>
      <c r="W1470" s="234"/>
      <c r="X1470" s="234"/>
      <c r="Y1470" s="234"/>
      <c r="Z1470" s="234"/>
      <c r="AA1470" s="234"/>
      <c r="AB1470" s="234"/>
      <c r="AC1470" s="234"/>
      <c r="AD1470" s="234"/>
      <c r="AE1470" s="234"/>
      <c r="AF1470" s="234"/>
      <c r="AG1470" s="234"/>
      <c r="AH1470" s="234"/>
      <c r="AI1470" s="234"/>
      <c r="AJ1470" s="234"/>
      <c r="AK1470" s="234"/>
      <c r="AL1470" s="258" t="str">
        <f t="shared" si="187"/>
        <v>нет</v>
      </c>
      <c r="AM1470" s="258" t="str">
        <f t="shared" si="189"/>
        <v>нет</v>
      </c>
      <c r="AN1470" s="258">
        <f t="shared" si="186"/>
        <v>0</v>
      </c>
      <c r="AO1470" s="258" t="e">
        <f t="shared" si="188"/>
        <v>#VALUE!</v>
      </c>
    </row>
    <row r="1471" spans="1:41">
      <c r="A1471" s="261" t="e">
        <f t="shared" si="190"/>
        <v>#VALUE!</v>
      </c>
      <c r="B1471" s="241">
        <v>1468</v>
      </c>
      <c r="C1471" s="242"/>
      <c r="D1471" s="257" t="str">
        <f t="shared" ref="D1471:D1534" si="191">IFERROR(VLOOKUP(C1471,msu,2,0),"")</f>
        <v/>
      </c>
      <c r="E1471" s="234"/>
      <c r="F1471" s="234"/>
      <c r="G1471" s="242"/>
      <c r="H1471" s="257" t="str">
        <f t="shared" ref="H1471:H1534" si="192">IFERROR(VLOOKUP(G1471,oo,2,0),"")</f>
        <v/>
      </c>
      <c r="I1471" s="234"/>
      <c r="J1471" s="234"/>
      <c r="K1471" s="234"/>
      <c r="L1471" s="234"/>
      <c r="M1471" s="308">
        <f t="shared" ref="M1471:M1534" si="193">COUNTA(N1471:AK1471)</f>
        <v>0</v>
      </c>
      <c r="N1471" s="234"/>
      <c r="O1471" s="234"/>
      <c r="P1471" s="234"/>
      <c r="Q1471" s="234"/>
      <c r="R1471" s="234"/>
      <c r="S1471" s="234"/>
      <c r="T1471" s="234"/>
      <c r="U1471" s="234"/>
      <c r="V1471" s="234"/>
      <c r="W1471" s="234"/>
      <c r="X1471" s="234"/>
      <c r="Y1471" s="234"/>
      <c r="Z1471" s="234"/>
      <c r="AA1471" s="234"/>
      <c r="AB1471" s="234"/>
      <c r="AC1471" s="234"/>
      <c r="AD1471" s="234"/>
      <c r="AE1471" s="234"/>
      <c r="AF1471" s="234"/>
      <c r="AG1471" s="234"/>
      <c r="AH1471" s="234"/>
      <c r="AI1471" s="234"/>
      <c r="AJ1471" s="234"/>
      <c r="AK1471" s="234"/>
      <c r="AL1471" s="258" t="str">
        <f t="shared" si="187"/>
        <v>нет</v>
      </c>
      <c r="AM1471" s="258" t="str">
        <f t="shared" si="189"/>
        <v>нет</v>
      </c>
      <c r="AN1471" s="258">
        <f t="shared" ref="AN1471:AN1534" si="194">COUNTIF(N1471:AK1471,"призер")+COUNTIF(N1471:AK1471,"победитель")</f>
        <v>0</v>
      </c>
      <c r="AO1471" s="258" t="e">
        <f t="shared" si="188"/>
        <v>#VALUE!</v>
      </c>
    </row>
    <row r="1472" spans="1:41">
      <c r="A1472" s="261" t="e">
        <f t="shared" si="190"/>
        <v>#VALUE!</v>
      </c>
      <c r="B1472" s="241">
        <v>1469</v>
      </c>
      <c r="C1472" s="242"/>
      <c r="D1472" s="257" t="str">
        <f t="shared" si="191"/>
        <v/>
      </c>
      <c r="E1472" s="234"/>
      <c r="F1472" s="234"/>
      <c r="G1472" s="242"/>
      <c r="H1472" s="257" t="str">
        <f t="shared" si="192"/>
        <v/>
      </c>
      <c r="I1472" s="234"/>
      <c r="J1472" s="234"/>
      <c r="K1472" s="234"/>
      <c r="L1472" s="234"/>
      <c r="M1472" s="308">
        <f t="shared" si="193"/>
        <v>0</v>
      </c>
      <c r="N1472" s="234"/>
      <c r="O1472" s="234"/>
      <c r="P1472" s="234"/>
      <c r="Q1472" s="234"/>
      <c r="R1472" s="234"/>
      <c r="S1472" s="234"/>
      <c r="T1472" s="234"/>
      <c r="U1472" s="234"/>
      <c r="V1472" s="234"/>
      <c r="W1472" s="234"/>
      <c r="X1472" s="234"/>
      <c r="Y1472" s="234"/>
      <c r="Z1472" s="234"/>
      <c r="AA1472" s="234"/>
      <c r="AB1472" s="234"/>
      <c r="AC1472" s="234"/>
      <c r="AD1472" s="234"/>
      <c r="AE1472" s="234"/>
      <c r="AF1472" s="234"/>
      <c r="AG1472" s="234"/>
      <c r="AH1472" s="234"/>
      <c r="AI1472" s="234"/>
      <c r="AJ1472" s="234"/>
      <c r="AK1472" s="234"/>
      <c r="AL1472" s="258" t="str">
        <f t="shared" si="187"/>
        <v>нет</v>
      </c>
      <c r="AM1472" s="258" t="str">
        <f t="shared" si="189"/>
        <v>нет</v>
      </c>
      <c r="AN1472" s="258">
        <f t="shared" si="194"/>
        <v>0</v>
      </c>
      <c r="AO1472" s="258" t="e">
        <f t="shared" si="188"/>
        <v>#VALUE!</v>
      </c>
    </row>
    <row r="1473" spans="1:41">
      <c r="A1473" s="261" t="e">
        <f t="shared" si="190"/>
        <v>#VALUE!</v>
      </c>
      <c r="B1473" s="241">
        <v>1470</v>
      </c>
      <c r="C1473" s="242"/>
      <c r="D1473" s="257" t="str">
        <f t="shared" si="191"/>
        <v/>
      </c>
      <c r="E1473" s="234"/>
      <c r="F1473" s="234"/>
      <c r="G1473" s="242"/>
      <c r="H1473" s="257" t="str">
        <f t="shared" si="192"/>
        <v/>
      </c>
      <c r="I1473" s="234"/>
      <c r="J1473" s="234"/>
      <c r="K1473" s="234"/>
      <c r="L1473" s="234"/>
      <c r="M1473" s="308">
        <f t="shared" si="193"/>
        <v>0</v>
      </c>
      <c r="N1473" s="234"/>
      <c r="O1473" s="234"/>
      <c r="P1473" s="234"/>
      <c r="Q1473" s="234"/>
      <c r="R1473" s="234"/>
      <c r="S1473" s="234"/>
      <c r="T1473" s="234"/>
      <c r="U1473" s="234"/>
      <c r="V1473" s="234"/>
      <c r="W1473" s="234"/>
      <c r="X1473" s="234"/>
      <c r="Y1473" s="234"/>
      <c r="Z1473" s="234"/>
      <c r="AA1473" s="234"/>
      <c r="AB1473" s="234"/>
      <c r="AC1473" s="234"/>
      <c r="AD1473" s="234"/>
      <c r="AE1473" s="234"/>
      <c r="AF1473" s="234"/>
      <c r="AG1473" s="234"/>
      <c r="AH1473" s="234"/>
      <c r="AI1473" s="234"/>
      <c r="AJ1473" s="234"/>
      <c r="AK1473" s="234"/>
      <c r="AL1473" s="258" t="str">
        <f t="shared" si="187"/>
        <v>нет</v>
      </c>
      <c r="AM1473" s="258" t="str">
        <f t="shared" si="189"/>
        <v>нет</v>
      </c>
      <c r="AN1473" s="258">
        <f t="shared" si="194"/>
        <v>0</v>
      </c>
      <c r="AO1473" s="258" t="e">
        <f t="shared" si="188"/>
        <v>#VALUE!</v>
      </c>
    </row>
    <row r="1474" spans="1:41">
      <c r="A1474" s="261" t="e">
        <f t="shared" si="190"/>
        <v>#VALUE!</v>
      </c>
      <c r="B1474" s="241">
        <v>1471</v>
      </c>
      <c r="C1474" s="242"/>
      <c r="D1474" s="257" t="str">
        <f t="shared" si="191"/>
        <v/>
      </c>
      <c r="E1474" s="234"/>
      <c r="F1474" s="234"/>
      <c r="G1474" s="242"/>
      <c r="H1474" s="257" t="str">
        <f t="shared" si="192"/>
        <v/>
      </c>
      <c r="I1474" s="234"/>
      <c r="J1474" s="234"/>
      <c r="K1474" s="234"/>
      <c r="L1474" s="234"/>
      <c r="M1474" s="308">
        <f t="shared" si="193"/>
        <v>0</v>
      </c>
      <c r="N1474" s="234"/>
      <c r="O1474" s="234"/>
      <c r="P1474" s="234"/>
      <c r="Q1474" s="234"/>
      <c r="R1474" s="234"/>
      <c r="S1474" s="234"/>
      <c r="T1474" s="234"/>
      <c r="U1474" s="234"/>
      <c r="V1474" s="234"/>
      <c r="W1474" s="234"/>
      <c r="X1474" s="234"/>
      <c r="Y1474" s="234"/>
      <c r="Z1474" s="234"/>
      <c r="AA1474" s="234"/>
      <c r="AB1474" s="234"/>
      <c r="AC1474" s="234"/>
      <c r="AD1474" s="234"/>
      <c r="AE1474" s="234"/>
      <c r="AF1474" s="234"/>
      <c r="AG1474" s="234"/>
      <c r="AH1474" s="234"/>
      <c r="AI1474" s="234"/>
      <c r="AJ1474" s="234"/>
      <c r="AK1474" s="234"/>
      <c r="AL1474" s="258" t="str">
        <f t="shared" si="187"/>
        <v>нет</v>
      </c>
      <c r="AM1474" s="258" t="str">
        <f t="shared" si="189"/>
        <v>нет</v>
      </c>
      <c r="AN1474" s="258">
        <f t="shared" si="194"/>
        <v>0</v>
      </c>
      <c r="AO1474" s="258" t="e">
        <f t="shared" si="188"/>
        <v>#VALUE!</v>
      </c>
    </row>
    <row r="1475" spans="1:41">
      <c r="A1475" s="261" t="e">
        <f t="shared" si="190"/>
        <v>#VALUE!</v>
      </c>
      <c r="B1475" s="241">
        <v>1472</v>
      </c>
      <c r="C1475" s="242"/>
      <c r="D1475" s="257" t="str">
        <f t="shared" si="191"/>
        <v/>
      </c>
      <c r="E1475" s="234"/>
      <c r="F1475" s="234"/>
      <c r="G1475" s="242"/>
      <c r="H1475" s="257" t="str">
        <f t="shared" si="192"/>
        <v/>
      </c>
      <c r="I1475" s="234"/>
      <c r="J1475" s="234"/>
      <c r="K1475" s="234"/>
      <c r="L1475" s="234"/>
      <c r="M1475" s="308">
        <f t="shared" si="193"/>
        <v>0</v>
      </c>
      <c r="N1475" s="234"/>
      <c r="O1475" s="234"/>
      <c r="P1475" s="234"/>
      <c r="Q1475" s="234"/>
      <c r="R1475" s="234"/>
      <c r="S1475" s="234"/>
      <c r="T1475" s="234"/>
      <c r="U1475" s="234"/>
      <c r="V1475" s="234"/>
      <c r="W1475" s="234"/>
      <c r="X1475" s="234"/>
      <c r="Y1475" s="234"/>
      <c r="Z1475" s="234"/>
      <c r="AA1475" s="234"/>
      <c r="AB1475" s="234"/>
      <c r="AC1475" s="234"/>
      <c r="AD1475" s="234"/>
      <c r="AE1475" s="234"/>
      <c r="AF1475" s="234"/>
      <c r="AG1475" s="234"/>
      <c r="AH1475" s="234"/>
      <c r="AI1475" s="234"/>
      <c r="AJ1475" s="234"/>
      <c r="AK1475" s="234"/>
      <c r="AL1475" s="258" t="str">
        <f t="shared" si="187"/>
        <v>нет</v>
      </c>
      <c r="AM1475" s="258" t="str">
        <f t="shared" si="189"/>
        <v>нет</v>
      </c>
      <c r="AN1475" s="258">
        <f t="shared" si="194"/>
        <v>0</v>
      </c>
      <c r="AO1475" s="258" t="e">
        <f t="shared" si="188"/>
        <v>#VALUE!</v>
      </c>
    </row>
    <row r="1476" spans="1:41">
      <c r="A1476" s="261" t="e">
        <f t="shared" si="190"/>
        <v>#VALUE!</v>
      </c>
      <c r="B1476" s="241">
        <v>1473</v>
      </c>
      <c r="C1476" s="242"/>
      <c r="D1476" s="257" t="str">
        <f t="shared" si="191"/>
        <v/>
      </c>
      <c r="E1476" s="234"/>
      <c r="F1476" s="234"/>
      <c r="G1476" s="242"/>
      <c r="H1476" s="257" t="str">
        <f t="shared" si="192"/>
        <v/>
      </c>
      <c r="I1476" s="234"/>
      <c r="J1476" s="234"/>
      <c r="K1476" s="234"/>
      <c r="L1476" s="234"/>
      <c r="M1476" s="308">
        <f t="shared" si="193"/>
        <v>0</v>
      </c>
      <c r="N1476" s="234"/>
      <c r="O1476" s="234"/>
      <c r="P1476" s="234"/>
      <c r="Q1476" s="234"/>
      <c r="R1476" s="234"/>
      <c r="S1476" s="234"/>
      <c r="T1476" s="234"/>
      <c r="U1476" s="234"/>
      <c r="V1476" s="234"/>
      <c r="W1476" s="234"/>
      <c r="X1476" s="234"/>
      <c r="Y1476" s="234"/>
      <c r="Z1476" s="234"/>
      <c r="AA1476" s="234"/>
      <c r="AB1476" s="234"/>
      <c r="AC1476" s="234"/>
      <c r="AD1476" s="234"/>
      <c r="AE1476" s="234"/>
      <c r="AF1476" s="234"/>
      <c r="AG1476" s="234"/>
      <c r="AH1476" s="234"/>
      <c r="AI1476" s="234"/>
      <c r="AJ1476" s="234"/>
      <c r="AK1476" s="234"/>
      <c r="AL1476" s="258" t="str">
        <f t="shared" si="187"/>
        <v>нет</v>
      </c>
      <c r="AM1476" s="258" t="str">
        <f t="shared" si="189"/>
        <v>нет</v>
      </c>
      <c r="AN1476" s="258">
        <f t="shared" si="194"/>
        <v>0</v>
      </c>
      <c r="AO1476" s="258" t="e">
        <f t="shared" si="188"/>
        <v>#VALUE!</v>
      </c>
    </row>
    <row r="1477" spans="1:41">
      <c r="A1477" s="261" t="e">
        <f t="shared" si="190"/>
        <v>#VALUE!</v>
      </c>
      <c r="B1477" s="241">
        <v>1474</v>
      </c>
      <c r="C1477" s="242"/>
      <c r="D1477" s="257" t="str">
        <f t="shared" si="191"/>
        <v/>
      </c>
      <c r="E1477" s="234"/>
      <c r="F1477" s="234"/>
      <c r="G1477" s="242"/>
      <c r="H1477" s="257" t="str">
        <f t="shared" si="192"/>
        <v/>
      </c>
      <c r="I1477" s="234"/>
      <c r="J1477" s="234"/>
      <c r="K1477" s="234"/>
      <c r="L1477" s="234"/>
      <c r="M1477" s="308">
        <f t="shared" si="193"/>
        <v>0</v>
      </c>
      <c r="N1477" s="234"/>
      <c r="O1477" s="234"/>
      <c r="P1477" s="234"/>
      <c r="Q1477" s="234"/>
      <c r="R1477" s="234"/>
      <c r="S1477" s="234"/>
      <c r="T1477" s="234"/>
      <c r="U1477" s="234"/>
      <c r="V1477" s="234"/>
      <c r="W1477" s="234"/>
      <c r="X1477" s="234"/>
      <c r="Y1477" s="234"/>
      <c r="Z1477" s="234"/>
      <c r="AA1477" s="234"/>
      <c r="AB1477" s="234"/>
      <c r="AC1477" s="234"/>
      <c r="AD1477" s="234"/>
      <c r="AE1477" s="234"/>
      <c r="AF1477" s="234"/>
      <c r="AG1477" s="234"/>
      <c r="AH1477" s="234"/>
      <c r="AI1477" s="234"/>
      <c r="AJ1477" s="234"/>
      <c r="AK1477" s="234"/>
      <c r="AL1477" s="258" t="str">
        <f t="shared" ref="AL1477:AL1540" si="195">IF($I1477&lt;5,"нет",IF($I1477&gt;9,"нет","да"))</f>
        <v>нет</v>
      </c>
      <c r="AM1477" s="258" t="str">
        <f t="shared" si="189"/>
        <v>нет</v>
      </c>
      <c r="AN1477" s="258">
        <f t="shared" si="194"/>
        <v>0</v>
      </c>
      <c r="AO1477" s="258" t="e">
        <f t="shared" ref="AO1477:AO1540" si="196">IF(LEN(G1477)=5,LEFT(G1477,1)+100,LEFT(G1477,2)+100)</f>
        <v>#VALUE!</v>
      </c>
    </row>
    <row r="1478" spans="1:41">
      <c r="A1478" s="261" t="e">
        <f t="shared" si="190"/>
        <v>#VALUE!</v>
      </c>
      <c r="B1478" s="241">
        <v>1475</v>
      </c>
      <c r="C1478" s="242"/>
      <c r="D1478" s="257" t="str">
        <f t="shared" si="191"/>
        <v/>
      </c>
      <c r="E1478" s="234"/>
      <c r="F1478" s="234"/>
      <c r="G1478" s="242"/>
      <c r="H1478" s="257" t="str">
        <f t="shared" si="192"/>
        <v/>
      </c>
      <c r="I1478" s="234"/>
      <c r="J1478" s="234"/>
      <c r="K1478" s="234"/>
      <c r="L1478" s="234"/>
      <c r="M1478" s="308">
        <f t="shared" si="193"/>
        <v>0</v>
      </c>
      <c r="N1478" s="234"/>
      <c r="O1478" s="234"/>
      <c r="P1478" s="234"/>
      <c r="Q1478" s="234"/>
      <c r="R1478" s="234"/>
      <c r="S1478" s="234"/>
      <c r="T1478" s="234"/>
      <c r="U1478" s="234"/>
      <c r="V1478" s="234"/>
      <c r="W1478" s="234"/>
      <c r="X1478" s="234"/>
      <c r="Y1478" s="234"/>
      <c r="Z1478" s="234"/>
      <c r="AA1478" s="234"/>
      <c r="AB1478" s="234"/>
      <c r="AC1478" s="234"/>
      <c r="AD1478" s="234"/>
      <c r="AE1478" s="234"/>
      <c r="AF1478" s="234"/>
      <c r="AG1478" s="234"/>
      <c r="AH1478" s="234"/>
      <c r="AI1478" s="234"/>
      <c r="AJ1478" s="234"/>
      <c r="AK1478" s="234"/>
      <c r="AL1478" s="258" t="str">
        <f t="shared" si="195"/>
        <v>нет</v>
      </c>
      <c r="AM1478" s="258" t="str">
        <f t="shared" ref="AM1478:AM1541" si="197">IF($I1478&lt;=9,"нет","да")</f>
        <v>нет</v>
      </c>
      <c r="AN1478" s="258">
        <f t="shared" si="194"/>
        <v>0</v>
      </c>
      <c r="AO1478" s="258" t="e">
        <f t="shared" si="196"/>
        <v>#VALUE!</v>
      </c>
    </row>
    <row r="1479" spans="1:41">
      <c r="A1479" s="261" t="e">
        <f t="shared" si="190"/>
        <v>#VALUE!</v>
      </c>
      <c r="B1479" s="241">
        <v>1476</v>
      </c>
      <c r="C1479" s="242"/>
      <c r="D1479" s="257" t="str">
        <f t="shared" si="191"/>
        <v/>
      </c>
      <c r="E1479" s="234"/>
      <c r="F1479" s="234"/>
      <c r="G1479" s="242"/>
      <c r="H1479" s="257" t="str">
        <f t="shared" si="192"/>
        <v/>
      </c>
      <c r="I1479" s="234"/>
      <c r="J1479" s="234"/>
      <c r="K1479" s="234"/>
      <c r="L1479" s="234"/>
      <c r="M1479" s="308">
        <f t="shared" si="193"/>
        <v>0</v>
      </c>
      <c r="N1479" s="234"/>
      <c r="O1479" s="234"/>
      <c r="P1479" s="234"/>
      <c r="Q1479" s="234"/>
      <c r="R1479" s="234"/>
      <c r="S1479" s="234"/>
      <c r="T1479" s="234"/>
      <c r="U1479" s="234"/>
      <c r="V1479" s="234"/>
      <c r="W1479" s="234"/>
      <c r="X1479" s="234"/>
      <c r="Y1479" s="234"/>
      <c r="Z1479" s="234"/>
      <c r="AA1479" s="234"/>
      <c r="AB1479" s="234"/>
      <c r="AC1479" s="234"/>
      <c r="AD1479" s="234"/>
      <c r="AE1479" s="234"/>
      <c r="AF1479" s="234"/>
      <c r="AG1479" s="234"/>
      <c r="AH1479" s="234"/>
      <c r="AI1479" s="234"/>
      <c r="AJ1479" s="234"/>
      <c r="AK1479" s="234"/>
      <c r="AL1479" s="258" t="str">
        <f t="shared" si="195"/>
        <v>нет</v>
      </c>
      <c r="AM1479" s="258" t="str">
        <f t="shared" si="197"/>
        <v>нет</v>
      </c>
      <c r="AN1479" s="258">
        <f t="shared" si="194"/>
        <v>0</v>
      </c>
      <c r="AO1479" s="258" t="e">
        <f t="shared" si="196"/>
        <v>#VALUE!</v>
      </c>
    </row>
    <row r="1480" spans="1:41">
      <c r="A1480" s="261" t="e">
        <f t="shared" ref="A1480:A1543" si="198">IF($AO1480=$C1480, "Код_ОО+МСУ_верно", "Требуется проверка кода ОО или МСУ, кроме 101, 102,103")</f>
        <v>#VALUE!</v>
      </c>
      <c r="B1480" s="241">
        <v>1477</v>
      </c>
      <c r="C1480" s="242"/>
      <c r="D1480" s="257" t="str">
        <f t="shared" si="191"/>
        <v/>
      </c>
      <c r="E1480" s="234"/>
      <c r="F1480" s="234"/>
      <c r="G1480" s="242"/>
      <c r="H1480" s="257" t="str">
        <f t="shared" si="192"/>
        <v/>
      </c>
      <c r="I1480" s="234"/>
      <c r="J1480" s="234"/>
      <c r="K1480" s="234"/>
      <c r="L1480" s="234"/>
      <c r="M1480" s="308">
        <f t="shared" si="193"/>
        <v>0</v>
      </c>
      <c r="N1480" s="234"/>
      <c r="O1480" s="234"/>
      <c r="P1480" s="234"/>
      <c r="Q1480" s="234"/>
      <c r="R1480" s="234"/>
      <c r="S1480" s="234"/>
      <c r="T1480" s="234"/>
      <c r="U1480" s="234"/>
      <c r="V1480" s="234"/>
      <c r="W1480" s="234"/>
      <c r="X1480" s="234"/>
      <c r="Y1480" s="234"/>
      <c r="Z1480" s="234"/>
      <c r="AA1480" s="234"/>
      <c r="AB1480" s="234"/>
      <c r="AC1480" s="234"/>
      <c r="AD1480" s="234"/>
      <c r="AE1480" s="234"/>
      <c r="AF1480" s="234"/>
      <c r="AG1480" s="234"/>
      <c r="AH1480" s="234"/>
      <c r="AI1480" s="234"/>
      <c r="AJ1480" s="234"/>
      <c r="AK1480" s="234"/>
      <c r="AL1480" s="258" t="str">
        <f t="shared" si="195"/>
        <v>нет</v>
      </c>
      <c r="AM1480" s="258" t="str">
        <f t="shared" si="197"/>
        <v>нет</v>
      </c>
      <c r="AN1480" s="258">
        <f t="shared" si="194"/>
        <v>0</v>
      </c>
      <c r="AO1480" s="258" t="e">
        <f t="shared" si="196"/>
        <v>#VALUE!</v>
      </c>
    </row>
    <row r="1481" spans="1:41">
      <c r="A1481" s="261" t="e">
        <f t="shared" si="198"/>
        <v>#VALUE!</v>
      </c>
      <c r="B1481" s="241">
        <v>1478</v>
      </c>
      <c r="C1481" s="242"/>
      <c r="D1481" s="257" t="str">
        <f t="shared" si="191"/>
        <v/>
      </c>
      <c r="E1481" s="234"/>
      <c r="F1481" s="234"/>
      <c r="G1481" s="242"/>
      <c r="H1481" s="257" t="str">
        <f t="shared" si="192"/>
        <v/>
      </c>
      <c r="I1481" s="234"/>
      <c r="J1481" s="234"/>
      <c r="K1481" s="234"/>
      <c r="L1481" s="234"/>
      <c r="M1481" s="308">
        <f t="shared" si="193"/>
        <v>0</v>
      </c>
      <c r="N1481" s="234"/>
      <c r="O1481" s="234"/>
      <c r="P1481" s="234"/>
      <c r="Q1481" s="234"/>
      <c r="R1481" s="234"/>
      <c r="S1481" s="234"/>
      <c r="T1481" s="234"/>
      <c r="U1481" s="234"/>
      <c r="V1481" s="234"/>
      <c r="W1481" s="234"/>
      <c r="X1481" s="234"/>
      <c r="Y1481" s="234"/>
      <c r="Z1481" s="234"/>
      <c r="AA1481" s="234"/>
      <c r="AB1481" s="234"/>
      <c r="AC1481" s="234"/>
      <c r="AD1481" s="234"/>
      <c r="AE1481" s="234"/>
      <c r="AF1481" s="234"/>
      <c r="AG1481" s="234"/>
      <c r="AH1481" s="234"/>
      <c r="AI1481" s="234"/>
      <c r="AJ1481" s="234"/>
      <c r="AK1481" s="234"/>
      <c r="AL1481" s="258" t="str">
        <f t="shared" si="195"/>
        <v>нет</v>
      </c>
      <c r="AM1481" s="258" t="str">
        <f t="shared" si="197"/>
        <v>нет</v>
      </c>
      <c r="AN1481" s="258">
        <f t="shared" si="194"/>
        <v>0</v>
      </c>
      <c r="AO1481" s="258" t="e">
        <f t="shared" si="196"/>
        <v>#VALUE!</v>
      </c>
    </row>
    <row r="1482" spans="1:41">
      <c r="A1482" s="261" t="e">
        <f t="shared" si="198"/>
        <v>#VALUE!</v>
      </c>
      <c r="B1482" s="241">
        <v>1479</v>
      </c>
      <c r="C1482" s="242"/>
      <c r="D1482" s="257" t="str">
        <f t="shared" si="191"/>
        <v/>
      </c>
      <c r="E1482" s="234"/>
      <c r="F1482" s="234"/>
      <c r="G1482" s="242"/>
      <c r="H1482" s="257" t="str">
        <f t="shared" si="192"/>
        <v/>
      </c>
      <c r="I1482" s="234"/>
      <c r="J1482" s="234"/>
      <c r="K1482" s="234"/>
      <c r="L1482" s="234"/>
      <c r="M1482" s="308">
        <f t="shared" si="193"/>
        <v>0</v>
      </c>
      <c r="N1482" s="234"/>
      <c r="O1482" s="234"/>
      <c r="P1482" s="234"/>
      <c r="Q1482" s="234"/>
      <c r="R1482" s="234"/>
      <c r="S1482" s="234"/>
      <c r="T1482" s="234"/>
      <c r="U1482" s="234"/>
      <c r="V1482" s="234"/>
      <c r="W1482" s="234"/>
      <c r="X1482" s="234"/>
      <c r="Y1482" s="234"/>
      <c r="Z1482" s="234"/>
      <c r="AA1482" s="234"/>
      <c r="AB1482" s="234"/>
      <c r="AC1482" s="234"/>
      <c r="AD1482" s="234"/>
      <c r="AE1482" s="234"/>
      <c r="AF1482" s="234"/>
      <c r="AG1482" s="234"/>
      <c r="AH1482" s="234"/>
      <c r="AI1482" s="234"/>
      <c r="AJ1482" s="234"/>
      <c r="AK1482" s="234"/>
      <c r="AL1482" s="258" t="str">
        <f t="shared" si="195"/>
        <v>нет</v>
      </c>
      <c r="AM1482" s="258" t="str">
        <f t="shared" si="197"/>
        <v>нет</v>
      </c>
      <c r="AN1482" s="258">
        <f t="shared" si="194"/>
        <v>0</v>
      </c>
      <c r="AO1482" s="258" t="e">
        <f t="shared" si="196"/>
        <v>#VALUE!</v>
      </c>
    </row>
    <row r="1483" spans="1:41">
      <c r="A1483" s="261" t="e">
        <f t="shared" si="198"/>
        <v>#VALUE!</v>
      </c>
      <c r="B1483" s="241">
        <v>1480</v>
      </c>
      <c r="C1483" s="242"/>
      <c r="D1483" s="257" t="str">
        <f t="shared" si="191"/>
        <v/>
      </c>
      <c r="E1483" s="234"/>
      <c r="F1483" s="234"/>
      <c r="G1483" s="242"/>
      <c r="H1483" s="257" t="str">
        <f t="shared" si="192"/>
        <v/>
      </c>
      <c r="I1483" s="234"/>
      <c r="J1483" s="234"/>
      <c r="K1483" s="234"/>
      <c r="L1483" s="234"/>
      <c r="M1483" s="308">
        <f t="shared" si="193"/>
        <v>0</v>
      </c>
      <c r="N1483" s="234"/>
      <c r="O1483" s="234"/>
      <c r="P1483" s="234"/>
      <c r="Q1483" s="234"/>
      <c r="R1483" s="234"/>
      <c r="S1483" s="234"/>
      <c r="T1483" s="234"/>
      <c r="U1483" s="234"/>
      <c r="V1483" s="234"/>
      <c r="W1483" s="234"/>
      <c r="X1483" s="234"/>
      <c r="Y1483" s="234"/>
      <c r="Z1483" s="234"/>
      <c r="AA1483" s="234"/>
      <c r="AB1483" s="234"/>
      <c r="AC1483" s="234"/>
      <c r="AD1483" s="234"/>
      <c r="AE1483" s="234"/>
      <c r="AF1483" s="234"/>
      <c r="AG1483" s="234"/>
      <c r="AH1483" s="234"/>
      <c r="AI1483" s="234"/>
      <c r="AJ1483" s="234"/>
      <c r="AK1483" s="234"/>
      <c r="AL1483" s="258" t="str">
        <f t="shared" si="195"/>
        <v>нет</v>
      </c>
      <c r="AM1483" s="258" t="str">
        <f t="shared" si="197"/>
        <v>нет</v>
      </c>
      <c r="AN1483" s="258">
        <f t="shared" si="194"/>
        <v>0</v>
      </c>
      <c r="AO1483" s="258" t="e">
        <f t="shared" si="196"/>
        <v>#VALUE!</v>
      </c>
    </row>
    <row r="1484" spans="1:41">
      <c r="A1484" s="261" t="e">
        <f t="shared" si="198"/>
        <v>#VALUE!</v>
      </c>
      <c r="B1484" s="241">
        <v>1481</v>
      </c>
      <c r="C1484" s="242"/>
      <c r="D1484" s="257" t="str">
        <f t="shared" si="191"/>
        <v/>
      </c>
      <c r="E1484" s="234"/>
      <c r="F1484" s="234"/>
      <c r="G1484" s="242"/>
      <c r="H1484" s="257" t="str">
        <f t="shared" si="192"/>
        <v/>
      </c>
      <c r="I1484" s="234"/>
      <c r="J1484" s="234"/>
      <c r="K1484" s="234"/>
      <c r="L1484" s="234"/>
      <c r="M1484" s="308">
        <f t="shared" si="193"/>
        <v>0</v>
      </c>
      <c r="N1484" s="234"/>
      <c r="O1484" s="234"/>
      <c r="P1484" s="234"/>
      <c r="Q1484" s="234"/>
      <c r="R1484" s="234"/>
      <c r="S1484" s="234"/>
      <c r="T1484" s="234"/>
      <c r="U1484" s="234"/>
      <c r="V1484" s="234"/>
      <c r="W1484" s="234"/>
      <c r="X1484" s="234"/>
      <c r="Y1484" s="234"/>
      <c r="Z1484" s="234"/>
      <c r="AA1484" s="234"/>
      <c r="AB1484" s="234"/>
      <c r="AC1484" s="234"/>
      <c r="AD1484" s="234"/>
      <c r="AE1484" s="234"/>
      <c r="AF1484" s="234"/>
      <c r="AG1484" s="234"/>
      <c r="AH1484" s="234"/>
      <c r="AI1484" s="234"/>
      <c r="AJ1484" s="234"/>
      <c r="AK1484" s="234"/>
      <c r="AL1484" s="258" t="str">
        <f t="shared" si="195"/>
        <v>нет</v>
      </c>
      <c r="AM1484" s="258" t="str">
        <f t="shared" si="197"/>
        <v>нет</v>
      </c>
      <c r="AN1484" s="258">
        <f t="shared" si="194"/>
        <v>0</v>
      </c>
      <c r="AO1484" s="258" t="e">
        <f t="shared" si="196"/>
        <v>#VALUE!</v>
      </c>
    </row>
    <row r="1485" spans="1:41">
      <c r="A1485" s="261" t="e">
        <f t="shared" si="198"/>
        <v>#VALUE!</v>
      </c>
      <c r="B1485" s="241">
        <v>1482</v>
      </c>
      <c r="C1485" s="242"/>
      <c r="D1485" s="257" t="str">
        <f t="shared" si="191"/>
        <v/>
      </c>
      <c r="E1485" s="234"/>
      <c r="F1485" s="234"/>
      <c r="G1485" s="242"/>
      <c r="H1485" s="257" t="str">
        <f t="shared" si="192"/>
        <v/>
      </c>
      <c r="I1485" s="234"/>
      <c r="J1485" s="234"/>
      <c r="K1485" s="234"/>
      <c r="L1485" s="234"/>
      <c r="M1485" s="308">
        <f t="shared" si="193"/>
        <v>0</v>
      </c>
      <c r="N1485" s="234"/>
      <c r="O1485" s="234"/>
      <c r="P1485" s="234"/>
      <c r="Q1485" s="234"/>
      <c r="R1485" s="234"/>
      <c r="S1485" s="234"/>
      <c r="T1485" s="234"/>
      <c r="U1485" s="234"/>
      <c r="V1485" s="234"/>
      <c r="W1485" s="234"/>
      <c r="X1485" s="234"/>
      <c r="Y1485" s="234"/>
      <c r="Z1485" s="234"/>
      <c r="AA1485" s="234"/>
      <c r="AB1485" s="234"/>
      <c r="AC1485" s="234"/>
      <c r="AD1485" s="234"/>
      <c r="AE1485" s="234"/>
      <c r="AF1485" s="234"/>
      <c r="AG1485" s="234"/>
      <c r="AH1485" s="234"/>
      <c r="AI1485" s="234"/>
      <c r="AJ1485" s="234"/>
      <c r="AK1485" s="234"/>
      <c r="AL1485" s="258" t="str">
        <f t="shared" si="195"/>
        <v>нет</v>
      </c>
      <c r="AM1485" s="258" t="str">
        <f t="shared" si="197"/>
        <v>нет</v>
      </c>
      <c r="AN1485" s="258">
        <f t="shared" si="194"/>
        <v>0</v>
      </c>
      <c r="AO1485" s="258" t="e">
        <f t="shared" si="196"/>
        <v>#VALUE!</v>
      </c>
    </row>
    <row r="1486" spans="1:41">
      <c r="A1486" s="261" t="e">
        <f t="shared" si="198"/>
        <v>#VALUE!</v>
      </c>
      <c r="B1486" s="241">
        <v>1483</v>
      </c>
      <c r="C1486" s="242"/>
      <c r="D1486" s="257" t="str">
        <f t="shared" si="191"/>
        <v/>
      </c>
      <c r="E1486" s="234"/>
      <c r="F1486" s="234"/>
      <c r="G1486" s="242"/>
      <c r="H1486" s="257" t="str">
        <f t="shared" si="192"/>
        <v/>
      </c>
      <c r="I1486" s="234"/>
      <c r="J1486" s="234"/>
      <c r="K1486" s="234"/>
      <c r="L1486" s="234"/>
      <c r="M1486" s="308">
        <f t="shared" si="193"/>
        <v>0</v>
      </c>
      <c r="N1486" s="234"/>
      <c r="O1486" s="234"/>
      <c r="P1486" s="234"/>
      <c r="Q1486" s="234"/>
      <c r="R1486" s="234"/>
      <c r="S1486" s="234"/>
      <c r="T1486" s="234"/>
      <c r="U1486" s="234"/>
      <c r="V1486" s="234"/>
      <c r="W1486" s="234"/>
      <c r="X1486" s="234"/>
      <c r="Y1486" s="234"/>
      <c r="Z1486" s="234"/>
      <c r="AA1486" s="234"/>
      <c r="AB1486" s="234"/>
      <c r="AC1486" s="234"/>
      <c r="AD1486" s="234"/>
      <c r="AE1486" s="234"/>
      <c r="AF1486" s="234"/>
      <c r="AG1486" s="234"/>
      <c r="AH1486" s="234"/>
      <c r="AI1486" s="234"/>
      <c r="AJ1486" s="234"/>
      <c r="AK1486" s="234"/>
      <c r="AL1486" s="258" t="str">
        <f t="shared" si="195"/>
        <v>нет</v>
      </c>
      <c r="AM1486" s="258" t="str">
        <f t="shared" si="197"/>
        <v>нет</v>
      </c>
      <c r="AN1486" s="258">
        <f t="shared" si="194"/>
        <v>0</v>
      </c>
      <c r="AO1486" s="258" t="e">
        <f t="shared" si="196"/>
        <v>#VALUE!</v>
      </c>
    </row>
    <row r="1487" spans="1:41">
      <c r="A1487" s="261" t="e">
        <f t="shared" si="198"/>
        <v>#VALUE!</v>
      </c>
      <c r="B1487" s="241">
        <v>1484</v>
      </c>
      <c r="C1487" s="242"/>
      <c r="D1487" s="257" t="str">
        <f t="shared" si="191"/>
        <v/>
      </c>
      <c r="E1487" s="234"/>
      <c r="F1487" s="234"/>
      <c r="G1487" s="242"/>
      <c r="H1487" s="257" t="str">
        <f t="shared" si="192"/>
        <v/>
      </c>
      <c r="I1487" s="234"/>
      <c r="J1487" s="234"/>
      <c r="K1487" s="234"/>
      <c r="L1487" s="234"/>
      <c r="M1487" s="308">
        <f t="shared" si="193"/>
        <v>0</v>
      </c>
      <c r="N1487" s="234"/>
      <c r="O1487" s="234"/>
      <c r="P1487" s="234"/>
      <c r="Q1487" s="234"/>
      <c r="R1487" s="234"/>
      <c r="S1487" s="234"/>
      <c r="T1487" s="234"/>
      <c r="U1487" s="234"/>
      <c r="V1487" s="234"/>
      <c r="W1487" s="234"/>
      <c r="X1487" s="234"/>
      <c r="Y1487" s="234"/>
      <c r="Z1487" s="234"/>
      <c r="AA1487" s="234"/>
      <c r="AB1487" s="234"/>
      <c r="AC1487" s="234"/>
      <c r="AD1487" s="234"/>
      <c r="AE1487" s="234"/>
      <c r="AF1487" s="234"/>
      <c r="AG1487" s="234"/>
      <c r="AH1487" s="234"/>
      <c r="AI1487" s="234"/>
      <c r="AJ1487" s="234"/>
      <c r="AK1487" s="234"/>
      <c r="AL1487" s="258" t="str">
        <f t="shared" si="195"/>
        <v>нет</v>
      </c>
      <c r="AM1487" s="258" t="str">
        <f t="shared" si="197"/>
        <v>нет</v>
      </c>
      <c r="AN1487" s="258">
        <f t="shared" si="194"/>
        <v>0</v>
      </c>
      <c r="AO1487" s="258" t="e">
        <f t="shared" si="196"/>
        <v>#VALUE!</v>
      </c>
    </row>
    <row r="1488" spans="1:41">
      <c r="A1488" s="261" t="e">
        <f t="shared" si="198"/>
        <v>#VALUE!</v>
      </c>
      <c r="B1488" s="241">
        <v>1485</v>
      </c>
      <c r="C1488" s="242"/>
      <c r="D1488" s="257" t="str">
        <f t="shared" si="191"/>
        <v/>
      </c>
      <c r="E1488" s="234"/>
      <c r="F1488" s="234"/>
      <c r="G1488" s="242"/>
      <c r="H1488" s="257" t="str">
        <f t="shared" si="192"/>
        <v/>
      </c>
      <c r="I1488" s="234"/>
      <c r="J1488" s="234"/>
      <c r="K1488" s="234"/>
      <c r="L1488" s="234"/>
      <c r="M1488" s="308">
        <f t="shared" si="193"/>
        <v>0</v>
      </c>
      <c r="N1488" s="234"/>
      <c r="O1488" s="234"/>
      <c r="P1488" s="234"/>
      <c r="Q1488" s="234"/>
      <c r="R1488" s="234"/>
      <c r="S1488" s="234"/>
      <c r="T1488" s="234"/>
      <c r="U1488" s="234"/>
      <c r="V1488" s="234"/>
      <c r="W1488" s="234"/>
      <c r="X1488" s="234"/>
      <c r="Y1488" s="234"/>
      <c r="Z1488" s="234"/>
      <c r="AA1488" s="234"/>
      <c r="AB1488" s="234"/>
      <c r="AC1488" s="234"/>
      <c r="AD1488" s="234"/>
      <c r="AE1488" s="234"/>
      <c r="AF1488" s="234"/>
      <c r="AG1488" s="234"/>
      <c r="AH1488" s="234"/>
      <c r="AI1488" s="234"/>
      <c r="AJ1488" s="234"/>
      <c r="AK1488" s="234"/>
      <c r="AL1488" s="258" t="str">
        <f t="shared" si="195"/>
        <v>нет</v>
      </c>
      <c r="AM1488" s="258" t="str">
        <f t="shared" si="197"/>
        <v>нет</v>
      </c>
      <c r="AN1488" s="258">
        <f t="shared" si="194"/>
        <v>0</v>
      </c>
      <c r="AO1488" s="258" t="e">
        <f t="shared" si="196"/>
        <v>#VALUE!</v>
      </c>
    </row>
    <row r="1489" spans="1:41">
      <c r="A1489" s="261" t="e">
        <f t="shared" si="198"/>
        <v>#VALUE!</v>
      </c>
      <c r="B1489" s="241">
        <v>1486</v>
      </c>
      <c r="C1489" s="242"/>
      <c r="D1489" s="257" t="str">
        <f t="shared" si="191"/>
        <v/>
      </c>
      <c r="E1489" s="234"/>
      <c r="F1489" s="234"/>
      <c r="G1489" s="242"/>
      <c r="H1489" s="257" t="str">
        <f t="shared" si="192"/>
        <v/>
      </c>
      <c r="I1489" s="234"/>
      <c r="J1489" s="234"/>
      <c r="K1489" s="234"/>
      <c r="L1489" s="234"/>
      <c r="M1489" s="308">
        <f t="shared" si="193"/>
        <v>0</v>
      </c>
      <c r="N1489" s="234"/>
      <c r="O1489" s="234"/>
      <c r="P1489" s="234"/>
      <c r="Q1489" s="234"/>
      <c r="R1489" s="234"/>
      <c r="S1489" s="234"/>
      <c r="T1489" s="234"/>
      <c r="U1489" s="234"/>
      <c r="V1489" s="234"/>
      <c r="W1489" s="234"/>
      <c r="X1489" s="234"/>
      <c r="Y1489" s="234"/>
      <c r="Z1489" s="234"/>
      <c r="AA1489" s="234"/>
      <c r="AB1489" s="234"/>
      <c r="AC1489" s="234"/>
      <c r="AD1489" s="234"/>
      <c r="AE1489" s="234"/>
      <c r="AF1489" s="234"/>
      <c r="AG1489" s="234"/>
      <c r="AH1489" s="234"/>
      <c r="AI1489" s="234"/>
      <c r="AJ1489" s="234"/>
      <c r="AK1489" s="234"/>
      <c r="AL1489" s="258" t="str">
        <f t="shared" si="195"/>
        <v>нет</v>
      </c>
      <c r="AM1489" s="258" t="str">
        <f t="shared" si="197"/>
        <v>нет</v>
      </c>
      <c r="AN1489" s="258">
        <f t="shared" si="194"/>
        <v>0</v>
      </c>
      <c r="AO1489" s="258" t="e">
        <f t="shared" si="196"/>
        <v>#VALUE!</v>
      </c>
    </row>
    <row r="1490" spans="1:41">
      <c r="A1490" s="261" t="e">
        <f t="shared" si="198"/>
        <v>#VALUE!</v>
      </c>
      <c r="B1490" s="241">
        <v>1487</v>
      </c>
      <c r="C1490" s="242"/>
      <c r="D1490" s="257" t="str">
        <f t="shared" si="191"/>
        <v/>
      </c>
      <c r="E1490" s="234"/>
      <c r="F1490" s="234"/>
      <c r="G1490" s="242"/>
      <c r="H1490" s="257" t="str">
        <f t="shared" si="192"/>
        <v/>
      </c>
      <c r="I1490" s="234"/>
      <c r="J1490" s="234"/>
      <c r="K1490" s="234"/>
      <c r="L1490" s="234"/>
      <c r="M1490" s="308">
        <f t="shared" si="193"/>
        <v>0</v>
      </c>
      <c r="N1490" s="234"/>
      <c r="O1490" s="234"/>
      <c r="P1490" s="234"/>
      <c r="Q1490" s="234"/>
      <c r="R1490" s="234"/>
      <c r="S1490" s="234"/>
      <c r="T1490" s="234"/>
      <c r="U1490" s="234"/>
      <c r="V1490" s="234"/>
      <c r="W1490" s="234"/>
      <c r="X1490" s="234"/>
      <c r="Y1490" s="234"/>
      <c r="Z1490" s="234"/>
      <c r="AA1490" s="234"/>
      <c r="AB1490" s="234"/>
      <c r="AC1490" s="234"/>
      <c r="AD1490" s="234"/>
      <c r="AE1490" s="234"/>
      <c r="AF1490" s="234"/>
      <c r="AG1490" s="234"/>
      <c r="AH1490" s="234"/>
      <c r="AI1490" s="234"/>
      <c r="AJ1490" s="234"/>
      <c r="AK1490" s="234"/>
      <c r="AL1490" s="258" t="str">
        <f t="shared" si="195"/>
        <v>нет</v>
      </c>
      <c r="AM1490" s="258" t="str">
        <f t="shared" si="197"/>
        <v>нет</v>
      </c>
      <c r="AN1490" s="258">
        <f t="shared" si="194"/>
        <v>0</v>
      </c>
      <c r="AO1490" s="258" t="e">
        <f t="shared" si="196"/>
        <v>#VALUE!</v>
      </c>
    </row>
    <row r="1491" spans="1:41">
      <c r="A1491" s="261" t="e">
        <f t="shared" si="198"/>
        <v>#VALUE!</v>
      </c>
      <c r="B1491" s="241">
        <v>1488</v>
      </c>
      <c r="C1491" s="242"/>
      <c r="D1491" s="257" t="str">
        <f t="shared" si="191"/>
        <v/>
      </c>
      <c r="E1491" s="234"/>
      <c r="F1491" s="234"/>
      <c r="G1491" s="242"/>
      <c r="H1491" s="257" t="str">
        <f t="shared" si="192"/>
        <v/>
      </c>
      <c r="I1491" s="234"/>
      <c r="J1491" s="234"/>
      <c r="K1491" s="234"/>
      <c r="L1491" s="234"/>
      <c r="M1491" s="308">
        <f t="shared" si="193"/>
        <v>0</v>
      </c>
      <c r="N1491" s="234"/>
      <c r="O1491" s="234"/>
      <c r="P1491" s="234"/>
      <c r="Q1491" s="234"/>
      <c r="R1491" s="234"/>
      <c r="S1491" s="234"/>
      <c r="T1491" s="234"/>
      <c r="U1491" s="234"/>
      <c r="V1491" s="234"/>
      <c r="W1491" s="234"/>
      <c r="X1491" s="234"/>
      <c r="Y1491" s="234"/>
      <c r="Z1491" s="234"/>
      <c r="AA1491" s="234"/>
      <c r="AB1491" s="234"/>
      <c r="AC1491" s="234"/>
      <c r="AD1491" s="234"/>
      <c r="AE1491" s="234"/>
      <c r="AF1491" s="234"/>
      <c r="AG1491" s="234"/>
      <c r="AH1491" s="234"/>
      <c r="AI1491" s="234"/>
      <c r="AJ1491" s="234"/>
      <c r="AK1491" s="234"/>
      <c r="AL1491" s="258" t="str">
        <f t="shared" si="195"/>
        <v>нет</v>
      </c>
      <c r="AM1491" s="258" t="str">
        <f t="shared" si="197"/>
        <v>нет</v>
      </c>
      <c r="AN1491" s="258">
        <f t="shared" si="194"/>
        <v>0</v>
      </c>
      <c r="AO1491" s="258" t="e">
        <f t="shared" si="196"/>
        <v>#VALUE!</v>
      </c>
    </row>
    <row r="1492" spans="1:41">
      <c r="A1492" s="261" t="e">
        <f t="shared" si="198"/>
        <v>#VALUE!</v>
      </c>
      <c r="B1492" s="241">
        <v>1489</v>
      </c>
      <c r="C1492" s="242"/>
      <c r="D1492" s="257" t="str">
        <f t="shared" si="191"/>
        <v/>
      </c>
      <c r="E1492" s="234"/>
      <c r="F1492" s="234"/>
      <c r="G1492" s="242"/>
      <c r="H1492" s="257" t="str">
        <f t="shared" si="192"/>
        <v/>
      </c>
      <c r="I1492" s="234"/>
      <c r="J1492" s="234"/>
      <c r="K1492" s="234"/>
      <c r="L1492" s="234"/>
      <c r="M1492" s="308">
        <f t="shared" si="193"/>
        <v>0</v>
      </c>
      <c r="N1492" s="234"/>
      <c r="O1492" s="234"/>
      <c r="P1492" s="234"/>
      <c r="Q1492" s="234"/>
      <c r="R1492" s="234"/>
      <c r="S1492" s="234"/>
      <c r="T1492" s="234"/>
      <c r="U1492" s="234"/>
      <c r="V1492" s="234"/>
      <c r="W1492" s="234"/>
      <c r="X1492" s="234"/>
      <c r="Y1492" s="234"/>
      <c r="Z1492" s="234"/>
      <c r="AA1492" s="234"/>
      <c r="AB1492" s="234"/>
      <c r="AC1492" s="234"/>
      <c r="AD1492" s="234"/>
      <c r="AE1492" s="234"/>
      <c r="AF1492" s="234"/>
      <c r="AG1492" s="234"/>
      <c r="AH1492" s="234"/>
      <c r="AI1492" s="234"/>
      <c r="AJ1492" s="234"/>
      <c r="AK1492" s="234"/>
      <c r="AL1492" s="258" t="str">
        <f t="shared" si="195"/>
        <v>нет</v>
      </c>
      <c r="AM1492" s="258" t="str">
        <f t="shared" si="197"/>
        <v>нет</v>
      </c>
      <c r="AN1492" s="258">
        <f t="shared" si="194"/>
        <v>0</v>
      </c>
      <c r="AO1492" s="258" t="e">
        <f t="shared" si="196"/>
        <v>#VALUE!</v>
      </c>
    </row>
    <row r="1493" spans="1:41">
      <c r="A1493" s="261" t="e">
        <f t="shared" si="198"/>
        <v>#VALUE!</v>
      </c>
      <c r="B1493" s="241">
        <v>1490</v>
      </c>
      <c r="C1493" s="242"/>
      <c r="D1493" s="257" t="str">
        <f t="shared" si="191"/>
        <v/>
      </c>
      <c r="E1493" s="234"/>
      <c r="F1493" s="234"/>
      <c r="G1493" s="242"/>
      <c r="H1493" s="257" t="str">
        <f t="shared" si="192"/>
        <v/>
      </c>
      <c r="I1493" s="234"/>
      <c r="J1493" s="234"/>
      <c r="K1493" s="234"/>
      <c r="L1493" s="234"/>
      <c r="M1493" s="308">
        <f t="shared" si="193"/>
        <v>0</v>
      </c>
      <c r="N1493" s="234"/>
      <c r="O1493" s="234"/>
      <c r="P1493" s="234"/>
      <c r="Q1493" s="234"/>
      <c r="R1493" s="234"/>
      <c r="S1493" s="234"/>
      <c r="T1493" s="234"/>
      <c r="U1493" s="234"/>
      <c r="V1493" s="234"/>
      <c r="W1493" s="234"/>
      <c r="X1493" s="234"/>
      <c r="Y1493" s="234"/>
      <c r="Z1493" s="234"/>
      <c r="AA1493" s="234"/>
      <c r="AB1493" s="234"/>
      <c r="AC1493" s="234"/>
      <c r="AD1493" s="234"/>
      <c r="AE1493" s="234"/>
      <c r="AF1493" s="234"/>
      <c r="AG1493" s="234"/>
      <c r="AH1493" s="234"/>
      <c r="AI1493" s="234"/>
      <c r="AJ1493" s="234"/>
      <c r="AK1493" s="234"/>
      <c r="AL1493" s="258" t="str">
        <f t="shared" si="195"/>
        <v>нет</v>
      </c>
      <c r="AM1493" s="258" t="str">
        <f t="shared" si="197"/>
        <v>нет</v>
      </c>
      <c r="AN1493" s="258">
        <f t="shared" si="194"/>
        <v>0</v>
      </c>
      <c r="AO1493" s="258" t="e">
        <f t="shared" si="196"/>
        <v>#VALUE!</v>
      </c>
    </row>
    <row r="1494" spans="1:41">
      <c r="A1494" s="261" t="e">
        <f t="shared" si="198"/>
        <v>#VALUE!</v>
      </c>
      <c r="B1494" s="241">
        <v>1491</v>
      </c>
      <c r="C1494" s="242"/>
      <c r="D1494" s="257" t="str">
        <f t="shared" si="191"/>
        <v/>
      </c>
      <c r="E1494" s="234"/>
      <c r="F1494" s="234"/>
      <c r="G1494" s="242"/>
      <c r="H1494" s="257" t="str">
        <f t="shared" si="192"/>
        <v/>
      </c>
      <c r="I1494" s="234"/>
      <c r="J1494" s="234"/>
      <c r="K1494" s="234"/>
      <c r="L1494" s="234"/>
      <c r="M1494" s="308">
        <f t="shared" si="193"/>
        <v>0</v>
      </c>
      <c r="N1494" s="234"/>
      <c r="O1494" s="234"/>
      <c r="P1494" s="234"/>
      <c r="Q1494" s="234"/>
      <c r="R1494" s="234"/>
      <c r="S1494" s="234"/>
      <c r="T1494" s="234"/>
      <c r="U1494" s="234"/>
      <c r="V1494" s="234"/>
      <c r="W1494" s="234"/>
      <c r="X1494" s="234"/>
      <c r="Y1494" s="234"/>
      <c r="Z1494" s="234"/>
      <c r="AA1494" s="234"/>
      <c r="AB1494" s="234"/>
      <c r="AC1494" s="234"/>
      <c r="AD1494" s="234"/>
      <c r="AE1494" s="234"/>
      <c r="AF1494" s="234"/>
      <c r="AG1494" s="234"/>
      <c r="AH1494" s="234"/>
      <c r="AI1494" s="234"/>
      <c r="AJ1494" s="234"/>
      <c r="AK1494" s="234"/>
      <c r="AL1494" s="258" t="str">
        <f t="shared" si="195"/>
        <v>нет</v>
      </c>
      <c r="AM1494" s="258" t="str">
        <f t="shared" si="197"/>
        <v>нет</v>
      </c>
      <c r="AN1494" s="258">
        <f t="shared" si="194"/>
        <v>0</v>
      </c>
      <c r="AO1494" s="258" t="e">
        <f t="shared" si="196"/>
        <v>#VALUE!</v>
      </c>
    </row>
    <row r="1495" spans="1:41">
      <c r="A1495" s="261" t="e">
        <f t="shared" si="198"/>
        <v>#VALUE!</v>
      </c>
      <c r="B1495" s="241">
        <v>1492</v>
      </c>
      <c r="C1495" s="242"/>
      <c r="D1495" s="257" t="str">
        <f t="shared" si="191"/>
        <v/>
      </c>
      <c r="E1495" s="234"/>
      <c r="F1495" s="234"/>
      <c r="G1495" s="242"/>
      <c r="H1495" s="257" t="str">
        <f t="shared" si="192"/>
        <v/>
      </c>
      <c r="I1495" s="234"/>
      <c r="J1495" s="234"/>
      <c r="K1495" s="234"/>
      <c r="L1495" s="234"/>
      <c r="M1495" s="308">
        <f t="shared" si="193"/>
        <v>0</v>
      </c>
      <c r="N1495" s="234"/>
      <c r="O1495" s="234"/>
      <c r="P1495" s="234"/>
      <c r="Q1495" s="234"/>
      <c r="R1495" s="234"/>
      <c r="S1495" s="234"/>
      <c r="T1495" s="234"/>
      <c r="U1495" s="234"/>
      <c r="V1495" s="234"/>
      <c r="W1495" s="234"/>
      <c r="X1495" s="234"/>
      <c r="Y1495" s="234"/>
      <c r="Z1495" s="234"/>
      <c r="AA1495" s="234"/>
      <c r="AB1495" s="234"/>
      <c r="AC1495" s="234"/>
      <c r="AD1495" s="234"/>
      <c r="AE1495" s="234"/>
      <c r="AF1495" s="234"/>
      <c r="AG1495" s="234"/>
      <c r="AH1495" s="234"/>
      <c r="AI1495" s="234"/>
      <c r="AJ1495" s="234"/>
      <c r="AK1495" s="234"/>
      <c r="AL1495" s="258" t="str">
        <f t="shared" si="195"/>
        <v>нет</v>
      </c>
      <c r="AM1495" s="258" t="str">
        <f t="shared" si="197"/>
        <v>нет</v>
      </c>
      <c r="AN1495" s="258">
        <f t="shared" si="194"/>
        <v>0</v>
      </c>
      <c r="AO1495" s="258" t="e">
        <f t="shared" si="196"/>
        <v>#VALUE!</v>
      </c>
    </row>
    <row r="1496" spans="1:41">
      <c r="A1496" s="261" t="e">
        <f t="shared" si="198"/>
        <v>#VALUE!</v>
      </c>
      <c r="B1496" s="241">
        <v>1493</v>
      </c>
      <c r="C1496" s="242"/>
      <c r="D1496" s="257" t="str">
        <f t="shared" si="191"/>
        <v/>
      </c>
      <c r="E1496" s="234"/>
      <c r="F1496" s="234"/>
      <c r="G1496" s="242"/>
      <c r="H1496" s="257" t="str">
        <f t="shared" si="192"/>
        <v/>
      </c>
      <c r="I1496" s="234"/>
      <c r="J1496" s="234"/>
      <c r="K1496" s="234"/>
      <c r="L1496" s="234"/>
      <c r="M1496" s="308">
        <f t="shared" si="193"/>
        <v>0</v>
      </c>
      <c r="N1496" s="234"/>
      <c r="O1496" s="234"/>
      <c r="P1496" s="234"/>
      <c r="Q1496" s="234"/>
      <c r="R1496" s="234"/>
      <c r="S1496" s="234"/>
      <c r="T1496" s="234"/>
      <c r="U1496" s="234"/>
      <c r="V1496" s="234"/>
      <c r="W1496" s="234"/>
      <c r="X1496" s="234"/>
      <c r="Y1496" s="234"/>
      <c r="Z1496" s="234"/>
      <c r="AA1496" s="234"/>
      <c r="AB1496" s="234"/>
      <c r="AC1496" s="234"/>
      <c r="AD1496" s="234"/>
      <c r="AE1496" s="234"/>
      <c r="AF1496" s="234"/>
      <c r="AG1496" s="234"/>
      <c r="AH1496" s="234"/>
      <c r="AI1496" s="234"/>
      <c r="AJ1496" s="234"/>
      <c r="AK1496" s="234"/>
      <c r="AL1496" s="258" t="str">
        <f t="shared" si="195"/>
        <v>нет</v>
      </c>
      <c r="AM1496" s="258" t="str">
        <f t="shared" si="197"/>
        <v>нет</v>
      </c>
      <c r="AN1496" s="258">
        <f t="shared" si="194"/>
        <v>0</v>
      </c>
      <c r="AO1496" s="258" t="e">
        <f t="shared" si="196"/>
        <v>#VALUE!</v>
      </c>
    </row>
    <row r="1497" spans="1:41">
      <c r="A1497" s="261" t="e">
        <f t="shared" si="198"/>
        <v>#VALUE!</v>
      </c>
      <c r="B1497" s="241">
        <v>1494</v>
      </c>
      <c r="C1497" s="242"/>
      <c r="D1497" s="257" t="str">
        <f t="shared" si="191"/>
        <v/>
      </c>
      <c r="E1497" s="234"/>
      <c r="F1497" s="234"/>
      <c r="G1497" s="242"/>
      <c r="H1497" s="257" t="str">
        <f t="shared" si="192"/>
        <v/>
      </c>
      <c r="I1497" s="234"/>
      <c r="J1497" s="234"/>
      <c r="K1497" s="234"/>
      <c r="L1497" s="234"/>
      <c r="M1497" s="308">
        <f t="shared" si="193"/>
        <v>0</v>
      </c>
      <c r="N1497" s="234"/>
      <c r="O1497" s="234"/>
      <c r="P1497" s="234"/>
      <c r="Q1497" s="234"/>
      <c r="R1497" s="234"/>
      <c r="S1497" s="234"/>
      <c r="T1497" s="234"/>
      <c r="U1497" s="234"/>
      <c r="V1497" s="234"/>
      <c r="W1497" s="234"/>
      <c r="X1497" s="234"/>
      <c r="Y1497" s="234"/>
      <c r="Z1497" s="234"/>
      <c r="AA1497" s="234"/>
      <c r="AB1497" s="234"/>
      <c r="AC1497" s="234"/>
      <c r="AD1497" s="234"/>
      <c r="AE1497" s="234"/>
      <c r="AF1497" s="234"/>
      <c r="AG1497" s="234"/>
      <c r="AH1497" s="234"/>
      <c r="AI1497" s="234"/>
      <c r="AJ1497" s="234"/>
      <c r="AK1497" s="234"/>
      <c r="AL1497" s="258" t="str">
        <f t="shared" si="195"/>
        <v>нет</v>
      </c>
      <c r="AM1497" s="258" t="str">
        <f t="shared" si="197"/>
        <v>нет</v>
      </c>
      <c r="AN1497" s="258">
        <f t="shared" si="194"/>
        <v>0</v>
      </c>
      <c r="AO1497" s="258" t="e">
        <f t="shared" si="196"/>
        <v>#VALUE!</v>
      </c>
    </row>
    <row r="1498" spans="1:41">
      <c r="A1498" s="261" t="e">
        <f t="shared" si="198"/>
        <v>#VALUE!</v>
      </c>
      <c r="B1498" s="241">
        <v>1495</v>
      </c>
      <c r="C1498" s="242"/>
      <c r="D1498" s="257" t="str">
        <f t="shared" si="191"/>
        <v/>
      </c>
      <c r="E1498" s="234"/>
      <c r="F1498" s="234"/>
      <c r="G1498" s="242"/>
      <c r="H1498" s="257" t="str">
        <f t="shared" si="192"/>
        <v/>
      </c>
      <c r="I1498" s="234"/>
      <c r="J1498" s="234"/>
      <c r="K1498" s="234"/>
      <c r="L1498" s="234"/>
      <c r="M1498" s="308">
        <f t="shared" si="193"/>
        <v>0</v>
      </c>
      <c r="N1498" s="234"/>
      <c r="O1498" s="234"/>
      <c r="P1498" s="234"/>
      <c r="Q1498" s="234"/>
      <c r="R1498" s="234"/>
      <c r="S1498" s="234"/>
      <c r="T1498" s="234"/>
      <c r="U1498" s="234"/>
      <c r="V1498" s="234"/>
      <c r="W1498" s="234"/>
      <c r="X1498" s="234"/>
      <c r="Y1498" s="234"/>
      <c r="Z1498" s="234"/>
      <c r="AA1498" s="234"/>
      <c r="AB1498" s="234"/>
      <c r="AC1498" s="234"/>
      <c r="AD1498" s="234"/>
      <c r="AE1498" s="234"/>
      <c r="AF1498" s="234"/>
      <c r="AG1498" s="234"/>
      <c r="AH1498" s="234"/>
      <c r="AI1498" s="234"/>
      <c r="AJ1498" s="234"/>
      <c r="AK1498" s="234"/>
      <c r="AL1498" s="258" t="str">
        <f t="shared" si="195"/>
        <v>нет</v>
      </c>
      <c r="AM1498" s="258" t="str">
        <f t="shared" si="197"/>
        <v>нет</v>
      </c>
      <c r="AN1498" s="258">
        <f t="shared" si="194"/>
        <v>0</v>
      </c>
      <c r="AO1498" s="258" t="e">
        <f t="shared" si="196"/>
        <v>#VALUE!</v>
      </c>
    </row>
    <row r="1499" spans="1:41">
      <c r="A1499" s="261" t="e">
        <f t="shared" si="198"/>
        <v>#VALUE!</v>
      </c>
      <c r="B1499" s="241">
        <v>1496</v>
      </c>
      <c r="C1499" s="242"/>
      <c r="D1499" s="257" t="str">
        <f t="shared" si="191"/>
        <v/>
      </c>
      <c r="E1499" s="234"/>
      <c r="F1499" s="234"/>
      <c r="G1499" s="242"/>
      <c r="H1499" s="257" t="str">
        <f t="shared" si="192"/>
        <v/>
      </c>
      <c r="I1499" s="234"/>
      <c r="J1499" s="234"/>
      <c r="K1499" s="234"/>
      <c r="L1499" s="234"/>
      <c r="M1499" s="308">
        <f t="shared" si="193"/>
        <v>0</v>
      </c>
      <c r="N1499" s="234"/>
      <c r="O1499" s="234"/>
      <c r="P1499" s="234"/>
      <c r="Q1499" s="234"/>
      <c r="R1499" s="234"/>
      <c r="S1499" s="234"/>
      <c r="T1499" s="234"/>
      <c r="U1499" s="234"/>
      <c r="V1499" s="234"/>
      <c r="W1499" s="234"/>
      <c r="X1499" s="234"/>
      <c r="Y1499" s="234"/>
      <c r="Z1499" s="234"/>
      <c r="AA1499" s="234"/>
      <c r="AB1499" s="234"/>
      <c r="AC1499" s="234"/>
      <c r="AD1499" s="234"/>
      <c r="AE1499" s="234"/>
      <c r="AF1499" s="234"/>
      <c r="AG1499" s="234"/>
      <c r="AH1499" s="234"/>
      <c r="AI1499" s="234"/>
      <c r="AJ1499" s="234"/>
      <c r="AK1499" s="234"/>
      <c r="AL1499" s="258" t="str">
        <f t="shared" si="195"/>
        <v>нет</v>
      </c>
      <c r="AM1499" s="258" t="str">
        <f t="shared" si="197"/>
        <v>нет</v>
      </c>
      <c r="AN1499" s="258">
        <f t="shared" si="194"/>
        <v>0</v>
      </c>
      <c r="AO1499" s="258" t="e">
        <f t="shared" si="196"/>
        <v>#VALUE!</v>
      </c>
    </row>
    <row r="1500" spans="1:41">
      <c r="A1500" s="261" t="e">
        <f t="shared" si="198"/>
        <v>#VALUE!</v>
      </c>
      <c r="B1500" s="241">
        <v>1497</v>
      </c>
      <c r="C1500" s="242"/>
      <c r="D1500" s="257" t="str">
        <f t="shared" si="191"/>
        <v/>
      </c>
      <c r="E1500" s="234"/>
      <c r="F1500" s="234"/>
      <c r="G1500" s="242"/>
      <c r="H1500" s="257" t="str">
        <f t="shared" si="192"/>
        <v/>
      </c>
      <c r="I1500" s="234"/>
      <c r="J1500" s="234"/>
      <c r="K1500" s="234"/>
      <c r="L1500" s="234"/>
      <c r="M1500" s="308">
        <f t="shared" si="193"/>
        <v>0</v>
      </c>
      <c r="N1500" s="234"/>
      <c r="O1500" s="234"/>
      <c r="P1500" s="234"/>
      <c r="Q1500" s="234"/>
      <c r="R1500" s="234"/>
      <c r="S1500" s="234"/>
      <c r="T1500" s="234"/>
      <c r="U1500" s="234"/>
      <c r="V1500" s="234"/>
      <c r="W1500" s="234"/>
      <c r="X1500" s="234"/>
      <c r="Y1500" s="234"/>
      <c r="Z1500" s="234"/>
      <c r="AA1500" s="234"/>
      <c r="AB1500" s="234"/>
      <c r="AC1500" s="234"/>
      <c r="AD1500" s="234"/>
      <c r="AE1500" s="234"/>
      <c r="AF1500" s="234"/>
      <c r="AG1500" s="234"/>
      <c r="AH1500" s="234"/>
      <c r="AI1500" s="234"/>
      <c r="AJ1500" s="234"/>
      <c r="AK1500" s="234"/>
      <c r="AL1500" s="258" t="str">
        <f t="shared" si="195"/>
        <v>нет</v>
      </c>
      <c r="AM1500" s="258" t="str">
        <f t="shared" si="197"/>
        <v>нет</v>
      </c>
      <c r="AN1500" s="258">
        <f t="shared" si="194"/>
        <v>0</v>
      </c>
      <c r="AO1500" s="258" t="e">
        <f t="shared" si="196"/>
        <v>#VALUE!</v>
      </c>
    </row>
    <row r="1501" spans="1:41">
      <c r="A1501" s="261" t="e">
        <f t="shared" si="198"/>
        <v>#VALUE!</v>
      </c>
      <c r="B1501" s="241">
        <v>1498</v>
      </c>
      <c r="C1501" s="242"/>
      <c r="D1501" s="257" t="str">
        <f t="shared" si="191"/>
        <v/>
      </c>
      <c r="E1501" s="234"/>
      <c r="F1501" s="234"/>
      <c r="G1501" s="242"/>
      <c r="H1501" s="257" t="str">
        <f t="shared" si="192"/>
        <v/>
      </c>
      <c r="I1501" s="234"/>
      <c r="J1501" s="234"/>
      <c r="K1501" s="234"/>
      <c r="L1501" s="234"/>
      <c r="M1501" s="308">
        <f t="shared" si="193"/>
        <v>0</v>
      </c>
      <c r="N1501" s="234"/>
      <c r="O1501" s="234"/>
      <c r="P1501" s="234"/>
      <c r="Q1501" s="234"/>
      <c r="R1501" s="234"/>
      <c r="S1501" s="234"/>
      <c r="T1501" s="234"/>
      <c r="U1501" s="234"/>
      <c r="V1501" s="234"/>
      <c r="W1501" s="234"/>
      <c r="X1501" s="234"/>
      <c r="Y1501" s="234"/>
      <c r="Z1501" s="234"/>
      <c r="AA1501" s="234"/>
      <c r="AB1501" s="234"/>
      <c r="AC1501" s="234"/>
      <c r="AD1501" s="234"/>
      <c r="AE1501" s="234"/>
      <c r="AF1501" s="234"/>
      <c r="AG1501" s="234"/>
      <c r="AH1501" s="234"/>
      <c r="AI1501" s="234"/>
      <c r="AJ1501" s="234"/>
      <c r="AK1501" s="234"/>
      <c r="AL1501" s="258" t="str">
        <f t="shared" si="195"/>
        <v>нет</v>
      </c>
      <c r="AM1501" s="258" t="str">
        <f t="shared" si="197"/>
        <v>нет</v>
      </c>
      <c r="AN1501" s="258">
        <f t="shared" si="194"/>
        <v>0</v>
      </c>
      <c r="AO1501" s="258" t="e">
        <f t="shared" si="196"/>
        <v>#VALUE!</v>
      </c>
    </row>
    <row r="1502" spans="1:41">
      <c r="A1502" s="261" t="e">
        <f t="shared" si="198"/>
        <v>#VALUE!</v>
      </c>
      <c r="B1502" s="241">
        <v>1499</v>
      </c>
      <c r="C1502" s="242"/>
      <c r="D1502" s="257" t="str">
        <f t="shared" si="191"/>
        <v/>
      </c>
      <c r="E1502" s="234"/>
      <c r="F1502" s="234"/>
      <c r="G1502" s="242"/>
      <c r="H1502" s="257" t="str">
        <f t="shared" si="192"/>
        <v/>
      </c>
      <c r="I1502" s="234"/>
      <c r="J1502" s="234"/>
      <c r="K1502" s="234"/>
      <c r="L1502" s="234"/>
      <c r="M1502" s="308">
        <f t="shared" si="193"/>
        <v>0</v>
      </c>
      <c r="N1502" s="234"/>
      <c r="O1502" s="234"/>
      <c r="P1502" s="234"/>
      <c r="Q1502" s="234"/>
      <c r="R1502" s="234"/>
      <c r="S1502" s="234"/>
      <c r="T1502" s="234"/>
      <c r="U1502" s="234"/>
      <c r="V1502" s="234"/>
      <c r="W1502" s="234"/>
      <c r="X1502" s="234"/>
      <c r="Y1502" s="234"/>
      <c r="Z1502" s="234"/>
      <c r="AA1502" s="234"/>
      <c r="AB1502" s="234"/>
      <c r="AC1502" s="234"/>
      <c r="AD1502" s="234"/>
      <c r="AE1502" s="234"/>
      <c r="AF1502" s="234"/>
      <c r="AG1502" s="234"/>
      <c r="AH1502" s="234"/>
      <c r="AI1502" s="234"/>
      <c r="AJ1502" s="234"/>
      <c r="AK1502" s="234"/>
      <c r="AL1502" s="258" t="str">
        <f t="shared" si="195"/>
        <v>нет</v>
      </c>
      <c r="AM1502" s="258" t="str">
        <f t="shared" si="197"/>
        <v>нет</v>
      </c>
      <c r="AN1502" s="258">
        <f t="shared" si="194"/>
        <v>0</v>
      </c>
      <c r="AO1502" s="258" t="e">
        <f t="shared" si="196"/>
        <v>#VALUE!</v>
      </c>
    </row>
    <row r="1503" spans="1:41">
      <c r="A1503" s="261" t="e">
        <f t="shared" si="198"/>
        <v>#VALUE!</v>
      </c>
      <c r="B1503" s="241">
        <v>1500</v>
      </c>
      <c r="C1503" s="242"/>
      <c r="D1503" s="257" t="str">
        <f t="shared" si="191"/>
        <v/>
      </c>
      <c r="E1503" s="234"/>
      <c r="F1503" s="234"/>
      <c r="G1503" s="242"/>
      <c r="H1503" s="257" t="str">
        <f t="shared" si="192"/>
        <v/>
      </c>
      <c r="I1503" s="234"/>
      <c r="J1503" s="234"/>
      <c r="K1503" s="234"/>
      <c r="L1503" s="234"/>
      <c r="M1503" s="308">
        <f t="shared" si="193"/>
        <v>0</v>
      </c>
      <c r="N1503" s="234"/>
      <c r="O1503" s="234"/>
      <c r="P1503" s="234"/>
      <c r="Q1503" s="234"/>
      <c r="R1503" s="234"/>
      <c r="S1503" s="234"/>
      <c r="T1503" s="234"/>
      <c r="U1503" s="234"/>
      <c r="V1503" s="234"/>
      <c r="W1503" s="234"/>
      <c r="X1503" s="234"/>
      <c r="Y1503" s="234"/>
      <c r="Z1503" s="234"/>
      <c r="AA1503" s="234"/>
      <c r="AB1503" s="234"/>
      <c r="AC1503" s="234"/>
      <c r="AD1503" s="234"/>
      <c r="AE1503" s="234"/>
      <c r="AF1503" s="234"/>
      <c r="AG1503" s="234"/>
      <c r="AH1503" s="234"/>
      <c r="AI1503" s="234"/>
      <c r="AJ1503" s="234"/>
      <c r="AK1503" s="234"/>
      <c r="AL1503" s="258" t="str">
        <f t="shared" si="195"/>
        <v>нет</v>
      </c>
      <c r="AM1503" s="258" t="str">
        <f t="shared" si="197"/>
        <v>нет</v>
      </c>
      <c r="AN1503" s="258">
        <f t="shared" si="194"/>
        <v>0</v>
      </c>
      <c r="AO1503" s="258" t="e">
        <f t="shared" si="196"/>
        <v>#VALUE!</v>
      </c>
    </row>
    <row r="1504" spans="1:41">
      <c r="A1504" s="261" t="e">
        <f t="shared" si="198"/>
        <v>#VALUE!</v>
      </c>
      <c r="B1504" s="241">
        <v>1501</v>
      </c>
      <c r="C1504" s="242"/>
      <c r="D1504" s="257" t="str">
        <f t="shared" si="191"/>
        <v/>
      </c>
      <c r="E1504" s="234"/>
      <c r="F1504" s="234"/>
      <c r="G1504" s="242"/>
      <c r="H1504" s="257" t="str">
        <f t="shared" si="192"/>
        <v/>
      </c>
      <c r="I1504" s="234"/>
      <c r="J1504" s="234"/>
      <c r="K1504" s="234"/>
      <c r="L1504" s="234"/>
      <c r="M1504" s="308">
        <f t="shared" si="193"/>
        <v>0</v>
      </c>
      <c r="N1504" s="234"/>
      <c r="O1504" s="234"/>
      <c r="P1504" s="234"/>
      <c r="Q1504" s="234"/>
      <c r="R1504" s="234"/>
      <c r="S1504" s="234"/>
      <c r="T1504" s="234"/>
      <c r="U1504" s="234"/>
      <c r="V1504" s="234"/>
      <c r="W1504" s="234"/>
      <c r="X1504" s="234"/>
      <c r="Y1504" s="234"/>
      <c r="Z1504" s="234"/>
      <c r="AA1504" s="234"/>
      <c r="AB1504" s="234"/>
      <c r="AC1504" s="234"/>
      <c r="AD1504" s="234"/>
      <c r="AE1504" s="234"/>
      <c r="AF1504" s="234"/>
      <c r="AG1504" s="234"/>
      <c r="AH1504" s="234"/>
      <c r="AI1504" s="234"/>
      <c r="AJ1504" s="234"/>
      <c r="AK1504" s="234"/>
      <c r="AL1504" s="258" t="str">
        <f t="shared" si="195"/>
        <v>нет</v>
      </c>
      <c r="AM1504" s="258" t="str">
        <f t="shared" si="197"/>
        <v>нет</v>
      </c>
      <c r="AN1504" s="258">
        <f t="shared" si="194"/>
        <v>0</v>
      </c>
      <c r="AO1504" s="258" t="e">
        <f t="shared" si="196"/>
        <v>#VALUE!</v>
      </c>
    </row>
    <row r="1505" spans="1:41">
      <c r="A1505" s="261" t="e">
        <f t="shared" si="198"/>
        <v>#VALUE!</v>
      </c>
      <c r="B1505" s="241">
        <v>1502</v>
      </c>
      <c r="C1505" s="242"/>
      <c r="D1505" s="257" t="str">
        <f t="shared" si="191"/>
        <v/>
      </c>
      <c r="E1505" s="234"/>
      <c r="F1505" s="234"/>
      <c r="G1505" s="242"/>
      <c r="H1505" s="257" t="str">
        <f t="shared" si="192"/>
        <v/>
      </c>
      <c r="I1505" s="234"/>
      <c r="J1505" s="234"/>
      <c r="K1505" s="234"/>
      <c r="L1505" s="234"/>
      <c r="M1505" s="308">
        <f t="shared" si="193"/>
        <v>0</v>
      </c>
      <c r="N1505" s="234"/>
      <c r="O1505" s="234"/>
      <c r="P1505" s="234"/>
      <c r="Q1505" s="234"/>
      <c r="R1505" s="234"/>
      <c r="S1505" s="234"/>
      <c r="T1505" s="234"/>
      <c r="U1505" s="234"/>
      <c r="V1505" s="234"/>
      <c r="W1505" s="234"/>
      <c r="X1505" s="234"/>
      <c r="Y1505" s="234"/>
      <c r="Z1505" s="234"/>
      <c r="AA1505" s="234"/>
      <c r="AB1505" s="234"/>
      <c r="AC1505" s="234"/>
      <c r="AD1505" s="234"/>
      <c r="AE1505" s="234"/>
      <c r="AF1505" s="234"/>
      <c r="AG1505" s="234"/>
      <c r="AH1505" s="234"/>
      <c r="AI1505" s="234"/>
      <c r="AJ1505" s="234"/>
      <c r="AK1505" s="234"/>
      <c r="AL1505" s="258" t="str">
        <f t="shared" si="195"/>
        <v>нет</v>
      </c>
      <c r="AM1505" s="258" t="str">
        <f t="shared" si="197"/>
        <v>нет</v>
      </c>
      <c r="AN1505" s="258">
        <f t="shared" si="194"/>
        <v>0</v>
      </c>
      <c r="AO1505" s="258" t="e">
        <f t="shared" si="196"/>
        <v>#VALUE!</v>
      </c>
    </row>
    <row r="1506" spans="1:41">
      <c r="A1506" s="261" t="e">
        <f t="shared" si="198"/>
        <v>#VALUE!</v>
      </c>
      <c r="B1506" s="241">
        <v>1503</v>
      </c>
      <c r="C1506" s="242"/>
      <c r="D1506" s="257" t="str">
        <f t="shared" si="191"/>
        <v/>
      </c>
      <c r="E1506" s="234"/>
      <c r="F1506" s="234"/>
      <c r="G1506" s="242"/>
      <c r="H1506" s="257" t="str">
        <f t="shared" si="192"/>
        <v/>
      </c>
      <c r="I1506" s="234"/>
      <c r="J1506" s="234"/>
      <c r="K1506" s="234"/>
      <c r="L1506" s="234"/>
      <c r="M1506" s="308">
        <f t="shared" si="193"/>
        <v>0</v>
      </c>
      <c r="N1506" s="234"/>
      <c r="O1506" s="234"/>
      <c r="P1506" s="234"/>
      <c r="Q1506" s="234"/>
      <c r="R1506" s="234"/>
      <c r="S1506" s="234"/>
      <c r="T1506" s="234"/>
      <c r="U1506" s="234"/>
      <c r="V1506" s="234"/>
      <c r="W1506" s="234"/>
      <c r="X1506" s="234"/>
      <c r="Y1506" s="234"/>
      <c r="Z1506" s="234"/>
      <c r="AA1506" s="234"/>
      <c r="AB1506" s="234"/>
      <c r="AC1506" s="234"/>
      <c r="AD1506" s="234"/>
      <c r="AE1506" s="234"/>
      <c r="AF1506" s="234"/>
      <c r="AG1506" s="234"/>
      <c r="AH1506" s="234"/>
      <c r="AI1506" s="234"/>
      <c r="AJ1506" s="234"/>
      <c r="AK1506" s="234"/>
      <c r="AL1506" s="258" t="str">
        <f t="shared" si="195"/>
        <v>нет</v>
      </c>
      <c r="AM1506" s="258" t="str">
        <f t="shared" si="197"/>
        <v>нет</v>
      </c>
      <c r="AN1506" s="258">
        <f t="shared" si="194"/>
        <v>0</v>
      </c>
      <c r="AO1506" s="258" t="e">
        <f t="shared" si="196"/>
        <v>#VALUE!</v>
      </c>
    </row>
    <row r="1507" spans="1:41">
      <c r="A1507" s="261" t="e">
        <f t="shared" si="198"/>
        <v>#VALUE!</v>
      </c>
      <c r="B1507" s="241">
        <v>1504</v>
      </c>
      <c r="C1507" s="242"/>
      <c r="D1507" s="257" t="str">
        <f t="shared" si="191"/>
        <v/>
      </c>
      <c r="E1507" s="234"/>
      <c r="F1507" s="234"/>
      <c r="G1507" s="242"/>
      <c r="H1507" s="257" t="str">
        <f t="shared" si="192"/>
        <v/>
      </c>
      <c r="I1507" s="234"/>
      <c r="J1507" s="234"/>
      <c r="K1507" s="234"/>
      <c r="L1507" s="234"/>
      <c r="M1507" s="308">
        <f t="shared" si="193"/>
        <v>0</v>
      </c>
      <c r="N1507" s="234"/>
      <c r="O1507" s="234"/>
      <c r="P1507" s="234"/>
      <c r="Q1507" s="234"/>
      <c r="R1507" s="234"/>
      <c r="S1507" s="234"/>
      <c r="T1507" s="234"/>
      <c r="U1507" s="234"/>
      <c r="V1507" s="234"/>
      <c r="W1507" s="234"/>
      <c r="X1507" s="234"/>
      <c r="Y1507" s="234"/>
      <c r="Z1507" s="234"/>
      <c r="AA1507" s="234"/>
      <c r="AB1507" s="234"/>
      <c r="AC1507" s="234"/>
      <c r="AD1507" s="234"/>
      <c r="AE1507" s="234"/>
      <c r="AF1507" s="234"/>
      <c r="AG1507" s="234"/>
      <c r="AH1507" s="234"/>
      <c r="AI1507" s="234"/>
      <c r="AJ1507" s="234"/>
      <c r="AK1507" s="234"/>
      <c r="AL1507" s="258" t="str">
        <f t="shared" si="195"/>
        <v>нет</v>
      </c>
      <c r="AM1507" s="258" t="str">
        <f t="shared" si="197"/>
        <v>нет</v>
      </c>
      <c r="AN1507" s="258">
        <f t="shared" si="194"/>
        <v>0</v>
      </c>
      <c r="AO1507" s="258" t="e">
        <f t="shared" si="196"/>
        <v>#VALUE!</v>
      </c>
    </row>
    <row r="1508" spans="1:41">
      <c r="A1508" s="261" t="e">
        <f t="shared" si="198"/>
        <v>#VALUE!</v>
      </c>
      <c r="B1508" s="241">
        <v>1505</v>
      </c>
      <c r="C1508" s="242"/>
      <c r="D1508" s="257" t="str">
        <f t="shared" si="191"/>
        <v/>
      </c>
      <c r="E1508" s="234"/>
      <c r="F1508" s="234"/>
      <c r="G1508" s="242"/>
      <c r="H1508" s="257" t="str">
        <f t="shared" si="192"/>
        <v/>
      </c>
      <c r="I1508" s="234"/>
      <c r="J1508" s="234"/>
      <c r="K1508" s="234"/>
      <c r="L1508" s="234"/>
      <c r="M1508" s="308">
        <f t="shared" si="193"/>
        <v>0</v>
      </c>
      <c r="N1508" s="234"/>
      <c r="O1508" s="234"/>
      <c r="P1508" s="234"/>
      <c r="Q1508" s="234"/>
      <c r="R1508" s="234"/>
      <c r="S1508" s="234"/>
      <c r="T1508" s="234"/>
      <c r="U1508" s="234"/>
      <c r="V1508" s="234"/>
      <c r="W1508" s="234"/>
      <c r="X1508" s="234"/>
      <c r="Y1508" s="234"/>
      <c r="Z1508" s="234"/>
      <c r="AA1508" s="234"/>
      <c r="AB1508" s="234"/>
      <c r="AC1508" s="234"/>
      <c r="AD1508" s="234"/>
      <c r="AE1508" s="234"/>
      <c r="AF1508" s="234"/>
      <c r="AG1508" s="234"/>
      <c r="AH1508" s="234"/>
      <c r="AI1508" s="234"/>
      <c r="AJ1508" s="234"/>
      <c r="AK1508" s="234"/>
      <c r="AL1508" s="258" t="str">
        <f t="shared" si="195"/>
        <v>нет</v>
      </c>
      <c r="AM1508" s="258" t="str">
        <f t="shared" si="197"/>
        <v>нет</v>
      </c>
      <c r="AN1508" s="258">
        <f t="shared" si="194"/>
        <v>0</v>
      </c>
      <c r="AO1508" s="258" t="e">
        <f t="shared" si="196"/>
        <v>#VALUE!</v>
      </c>
    </row>
    <row r="1509" spans="1:41">
      <c r="A1509" s="261" t="e">
        <f t="shared" si="198"/>
        <v>#VALUE!</v>
      </c>
      <c r="B1509" s="241">
        <v>1506</v>
      </c>
      <c r="C1509" s="242"/>
      <c r="D1509" s="257" t="str">
        <f t="shared" si="191"/>
        <v/>
      </c>
      <c r="E1509" s="234"/>
      <c r="F1509" s="234"/>
      <c r="G1509" s="242"/>
      <c r="H1509" s="257" t="str">
        <f t="shared" si="192"/>
        <v/>
      </c>
      <c r="I1509" s="234"/>
      <c r="J1509" s="234"/>
      <c r="K1509" s="234"/>
      <c r="L1509" s="234"/>
      <c r="M1509" s="308">
        <f t="shared" si="193"/>
        <v>0</v>
      </c>
      <c r="N1509" s="234"/>
      <c r="O1509" s="234"/>
      <c r="P1509" s="234"/>
      <c r="Q1509" s="234"/>
      <c r="R1509" s="234"/>
      <c r="S1509" s="234"/>
      <c r="T1509" s="234"/>
      <c r="U1509" s="234"/>
      <c r="V1509" s="234"/>
      <c r="W1509" s="234"/>
      <c r="X1509" s="234"/>
      <c r="Y1509" s="234"/>
      <c r="Z1509" s="234"/>
      <c r="AA1509" s="234"/>
      <c r="AB1509" s="234"/>
      <c r="AC1509" s="234"/>
      <c r="AD1509" s="234"/>
      <c r="AE1509" s="234"/>
      <c r="AF1509" s="234"/>
      <c r="AG1509" s="234"/>
      <c r="AH1509" s="234"/>
      <c r="AI1509" s="234"/>
      <c r="AJ1509" s="234"/>
      <c r="AK1509" s="234"/>
      <c r="AL1509" s="258" t="str">
        <f t="shared" si="195"/>
        <v>нет</v>
      </c>
      <c r="AM1509" s="258" t="str">
        <f t="shared" si="197"/>
        <v>нет</v>
      </c>
      <c r="AN1509" s="258">
        <f t="shared" si="194"/>
        <v>0</v>
      </c>
      <c r="AO1509" s="258" t="e">
        <f t="shared" si="196"/>
        <v>#VALUE!</v>
      </c>
    </row>
    <row r="1510" spans="1:41">
      <c r="A1510" s="261" t="e">
        <f t="shared" si="198"/>
        <v>#VALUE!</v>
      </c>
      <c r="B1510" s="241">
        <v>1507</v>
      </c>
      <c r="C1510" s="242"/>
      <c r="D1510" s="257" t="str">
        <f t="shared" si="191"/>
        <v/>
      </c>
      <c r="E1510" s="234"/>
      <c r="F1510" s="234"/>
      <c r="G1510" s="242"/>
      <c r="H1510" s="257" t="str">
        <f t="shared" si="192"/>
        <v/>
      </c>
      <c r="I1510" s="234"/>
      <c r="J1510" s="234"/>
      <c r="K1510" s="234"/>
      <c r="L1510" s="234"/>
      <c r="M1510" s="308">
        <f t="shared" si="193"/>
        <v>0</v>
      </c>
      <c r="N1510" s="234"/>
      <c r="O1510" s="234"/>
      <c r="P1510" s="234"/>
      <c r="Q1510" s="234"/>
      <c r="R1510" s="234"/>
      <c r="S1510" s="234"/>
      <c r="T1510" s="234"/>
      <c r="U1510" s="234"/>
      <c r="V1510" s="234"/>
      <c r="W1510" s="234"/>
      <c r="X1510" s="234"/>
      <c r="Y1510" s="234"/>
      <c r="Z1510" s="234"/>
      <c r="AA1510" s="234"/>
      <c r="AB1510" s="234"/>
      <c r="AC1510" s="234"/>
      <c r="AD1510" s="234"/>
      <c r="AE1510" s="234"/>
      <c r="AF1510" s="234"/>
      <c r="AG1510" s="234"/>
      <c r="AH1510" s="234"/>
      <c r="AI1510" s="234"/>
      <c r="AJ1510" s="234"/>
      <c r="AK1510" s="234"/>
      <c r="AL1510" s="258" t="str">
        <f t="shared" si="195"/>
        <v>нет</v>
      </c>
      <c r="AM1510" s="258" t="str">
        <f t="shared" si="197"/>
        <v>нет</v>
      </c>
      <c r="AN1510" s="258">
        <f t="shared" si="194"/>
        <v>0</v>
      </c>
      <c r="AO1510" s="258" t="e">
        <f t="shared" si="196"/>
        <v>#VALUE!</v>
      </c>
    </row>
    <row r="1511" spans="1:41">
      <c r="A1511" s="261" t="e">
        <f t="shared" si="198"/>
        <v>#VALUE!</v>
      </c>
      <c r="B1511" s="241">
        <v>1508</v>
      </c>
      <c r="C1511" s="242"/>
      <c r="D1511" s="257" t="str">
        <f t="shared" si="191"/>
        <v/>
      </c>
      <c r="E1511" s="234"/>
      <c r="F1511" s="234"/>
      <c r="G1511" s="242"/>
      <c r="H1511" s="257" t="str">
        <f t="shared" si="192"/>
        <v/>
      </c>
      <c r="I1511" s="234"/>
      <c r="J1511" s="234"/>
      <c r="K1511" s="234"/>
      <c r="L1511" s="234"/>
      <c r="M1511" s="308">
        <f t="shared" si="193"/>
        <v>0</v>
      </c>
      <c r="N1511" s="234"/>
      <c r="O1511" s="234"/>
      <c r="P1511" s="234"/>
      <c r="Q1511" s="234"/>
      <c r="R1511" s="234"/>
      <c r="S1511" s="234"/>
      <c r="T1511" s="234"/>
      <c r="U1511" s="234"/>
      <c r="V1511" s="234"/>
      <c r="W1511" s="234"/>
      <c r="X1511" s="234"/>
      <c r="Y1511" s="234"/>
      <c r="Z1511" s="234"/>
      <c r="AA1511" s="234"/>
      <c r="AB1511" s="234"/>
      <c r="AC1511" s="234"/>
      <c r="AD1511" s="234"/>
      <c r="AE1511" s="234"/>
      <c r="AF1511" s="234"/>
      <c r="AG1511" s="234"/>
      <c r="AH1511" s="234"/>
      <c r="AI1511" s="234"/>
      <c r="AJ1511" s="234"/>
      <c r="AK1511" s="234"/>
      <c r="AL1511" s="258" t="str">
        <f t="shared" si="195"/>
        <v>нет</v>
      </c>
      <c r="AM1511" s="258" t="str">
        <f t="shared" si="197"/>
        <v>нет</v>
      </c>
      <c r="AN1511" s="258">
        <f t="shared" si="194"/>
        <v>0</v>
      </c>
      <c r="AO1511" s="258" t="e">
        <f t="shared" si="196"/>
        <v>#VALUE!</v>
      </c>
    </row>
    <row r="1512" spans="1:41">
      <c r="A1512" s="261" t="e">
        <f t="shared" si="198"/>
        <v>#VALUE!</v>
      </c>
      <c r="B1512" s="241">
        <v>1509</v>
      </c>
      <c r="C1512" s="242"/>
      <c r="D1512" s="257" t="str">
        <f t="shared" si="191"/>
        <v/>
      </c>
      <c r="E1512" s="234"/>
      <c r="F1512" s="234"/>
      <c r="G1512" s="242"/>
      <c r="H1512" s="257" t="str">
        <f t="shared" si="192"/>
        <v/>
      </c>
      <c r="I1512" s="234"/>
      <c r="J1512" s="234"/>
      <c r="K1512" s="234"/>
      <c r="L1512" s="234"/>
      <c r="M1512" s="308">
        <f t="shared" si="193"/>
        <v>0</v>
      </c>
      <c r="N1512" s="234"/>
      <c r="O1512" s="234"/>
      <c r="P1512" s="234"/>
      <c r="Q1512" s="234"/>
      <c r="R1512" s="234"/>
      <c r="S1512" s="234"/>
      <c r="T1512" s="234"/>
      <c r="U1512" s="234"/>
      <c r="V1512" s="234"/>
      <c r="W1512" s="234"/>
      <c r="X1512" s="234"/>
      <c r="Y1512" s="234"/>
      <c r="Z1512" s="234"/>
      <c r="AA1512" s="234"/>
      <c r="AB1512" s="234"/>
      <c r="AC1512" s="234"/>
      <c r="AD1512" s="234"/>
      <c r="AE1512" s="234"/>
      <c r="AF1512" s="234"/>
      <c r="AG1512" s="234"/>
      <c r="AH1512" s="234"/>
      <c r="AI1512" s="234"/>
      <c r="AJ1512" s="234"/>
      <c r="AK1512" s="234"/>
      <c r="AL1512" s="258" t="str">
        <f t="shared" si="195"/>
        <v>нет</v>
      </c>
      <c r="AM1512" s="258" t="str">
        <f t="shared" si="197"/>
        <v>нет</v>
      </c>
      <c r="AN1512" s="258">
        <f t="shared" si="194"/>
        <v>0</v>
      </c>
      <c r="AO1512" s="258" t="e">
        <f t="shared" si="196"/>
        <v>#VALUE!</v>
      </c>
    </row>
    <row r="1513" spans="1:41">
      <c r="A1513" s="261" t="e">
        <f t="shared" si="198"/>
        <v>#VALUE!</v>
      </c>
      <c r="B1513" s="241">
        <v>1510</v>
      </c>
      <c r="C1513" s="242"/>
      <c r="D1513" s="257" t="str">
        <f t="shared" si="191"/>
        <v/>
      </c>
      <c r="E1513" s="234"/>
      <c r="F1513" s="234"/>
      <c r="G1513" s="242"/>
      <c r="H1513" s="257" t="str">
        <f t="shared" si="192"/>
        <v/>
      </c>
      <c r="I1513" s="234"/>
      <c r="J1513" s="234"/>
      <c r="K1513" s="234"/>
      <c r="L1513" s="234"/>
      <c r="M1513" s="308">
        <f t="shared" si="193"/>
        <v>0</v>
      </c>
      <c r="N1513" s="234"/>
      <c r="O1513" s="234"/>
      <c r="P1513" s="234"/>
      <c r="Q1513" s="234"/>
      <c r="R1513" s="234"/>
      <c r="S1513" s="234"/>
      <c r="T1513" s="234"/>
      <c r="U1513" s="234"/>
      <c r="V1513" s="234"/>
      <c r="W1513" s="234"/>
      <c r="X1513" s="234"/>
      <c r="Y1513" s="234"/>
      <c r="Z1513" s="234"/>
      <c r="AA1513" s="234"/>
      <c r="AB1513" s="234"/>
      <c r="AC1513" s="234"/>
      <c r="AD1513" s="234"/>
      <c r="AE1513" s="234"/>
      <c r="AF1513" s="234"/>
      <c r="AG1513" s="234"/>
      <c r="AH1513" s="234"/>
      <c r="AI1513" s="234"/>
      <c r="AJ1513" s="234"/>
      <c r="AK1513" s="234"/>
      <c r="AL1513" s="258" t="str">
        <f t="shared" si="195"/>
        <v>нет</v>
      </c>
      <c r="AM1513" s="258" t="str">
        <f t="shared" si="197"/>
        <v>нет</v>
      </c>
      <c r="AN1513" s="258">
        <f t="shared" si="194"/>
        <v>0</v>
      </c>
      <c r="AO1513" s="258" t="e">
        <f t="shared" si="196"/>
        <v>#VALUE!</v>
      </c>
    </row>
    <row r="1514" spans="1:41">
      <c r="A1514" s="261" t="e">
        <f t="shared" si="198"/>
        <v>#VALUE!</v>
      </c>
      <c r="B1514" s="241">
        <v>1511</v>
      </c>
      <c r="C1514" s="242"/>
      <c r="D1514" s="257" t="str">
        <f t="shared" si="191"/>
        <v/>
      </c>
      <c r="E1514" s="234"/>
      <c r="F1514" s="234"/>
      <c r="G1514" s="242"/>
      <c r="H1514" s="257" t="str">
        <f t="shared" si="192"/>
        <v/>
      </c>
      <c r="I1514" s="234"/>
      <c r="J1514" s="234"/>
      <c r="K1514" s="234"/>
      <c r="L1514" s="234"/>
      <c r="M1514" s="308">
        <f t="shared" si="193"/>
        <v>0</v>
      </c>
      <c r="N1514" s="234"/>
      <c r="O1514" s="234"/>
      <c r="P1514" s="234"/>
      <c r="Q1514" s="234"/>
      <c r="R1514" s="234"/>
      <c r="S1514" s="234"/>
      <c r="T1514" s="234"/>
      <c r="U1514" s="234"/>
      <c r="V1514" s="234"/>
      <c r="W1514" s="234"/>
      <c r="X1514" s="234"/>
      <c r="Y1514" s="234"/>
      <c r="Z1514" s="234"/>
      <c r="AA1514" s="234"/>
      <c r="AB1514" s="234"/>
      <c r="AC1514" s="234"/>
      <c r="AD1514" s="234"/>
      <c r="AE1514" s="234"/>
      <c r="AF1514" s="234"/>
      <c r="AG1514" s="234"/>
      <c r="AH1514" s="234"/>
      <c r="AI1514" s="234"/>
      <c r="AJ1514" s="234"/>
      <c r="AK1514" s="234"/>
      <c r="AL1514" s="258" t="str">
        <f t="shared" si="195"/>
        <v>нет</v>
      </c>
      <c r="AM1514" s="258" t="str">
        <f t="shared" si="197"/>
        <v>нет</v>
      </c>
      <c r="AN1514" s="258">
        <f t="shared" si="194"/>
        <v>0</v>
      </c>
      <c r="AO1514" s="258" t="e">
        <f t="shared" si="196"/>
        <v>#VALUE!</v>
      </c>
    </row>
    <row r="1515" spans="1:41">
      <c r="A1515" s="261" t="e">
        <f t="shared" si="198"/>
        <v>#VALUE!</v>
      </c>
      <c r="B1515" s="241">
        <v>1512</v>
      </c>
      <c r="C1515" s="242"/>
      <c r="D1515" s="257" t="str">
        <f t="shared" si="191"/>
        <v/>
      </c>
      <c r="E1515" s="234"/>
      <c r="F1515" s="234"/>
      <c r="G1515" s="242"/>
      <c r="H1515" s="257" t="str">
        <f t="shared" si="192"/>
        <v/>
      </c>
      <c r="I1515" s="234"/>
      <c r="J1515" s="234"/>
      <c r="K1515" s="234"/>
      <c r="L1515" s="234"/>
      <c r="M1515" s="308">
        <f t="shared" si="193"/>
        <v>0</v>
      </c>
      <c r="N1515" s="234"/>
      <c r="O1515" s="234"/>
      <c r="P1515" s="234"/>
      <c r="Q1515" s="234"/>
      <c r="R1515" s="234"/>
      <c r="S1515" s="234"/>
      <c r="T1515" s="234"/>
      <c r="U1515" s="234"/>
      <c r="V1515" s="234"/>
      <c r="W1515" s="234"/>
      <c r="X1515" s="234"/>
      <c r="Y1515" s="234"/>
      <c r="Z1515" s="234"/>
      <c r="AA1515" s="234"/>
      <c r="AB1515" s="234"/>
      <c r="AC1515" s="234"/>
      <c r="AD1515" s="234"/>
      <c r="AE1515" s="234"/>
      <c r="AF1515" s="234"/>
      <c r="AG1515" s="234"/>
      <c r="AH1515" s="234"/>
      <c r="AI1515" s="234"/>
      <c r="AJ1515" s="234"/>
      <c r="AK1515" s="234"/>
      <c r="AL1515" s="258" t="str">
        <f t="shared" si="195"/>
        <v>нет</v>
      </c>
      <c r="AM1515" s="258" t="str">
        <f t="shared" si="197"/>
        <v>нет</v>
      </c>
      <c r="AN1515" s="258">
        <f t="shared" si="194"/>
        <v>0</v>
      </c>
      <c r="AO1515" s="258" t="e">
        <f t="shared" si="196"/>
        <v>#VALUE!</v>
      </c>
    </row>
    <row r="1516" spans="1:41">
      <c r="A1516" s="261" t="e">
        <f t="shared" si="198"/>
        <v>#VALUE!</v>
      </c>
      <c r="B1516" s="241">
        <v>1513</v>
      </c>
      <c r="C1516" s="242"/>
      <c r="D1516" s="257" t="str">
        <f t="shared" si="191"/>
        <v/>
      </c>
      <c r="E1516" s="234"/>
      <c r="F1516" s="234"/>
      <c r="G1516" s="242"/>
      <c r="H1516" s="257" t="str">
        <f t="shared" si="192"/>
        <v/>
      </c>
      <c r="I1516" s="234"/>
      <c r="J1516" s="234"/>
      <c r="K1516" s="234"/>
      <c r="L1516" s="234"/>
      <c r="M1516" s="308">
        <f t="shared" si="193"/>
        <v>0</v>
      </c>
      <c r="N1516" s="234"/>
      <c r="O1516" s="234"/>
      <c r="P1516" s="234"/>
      <c r="Q1516" s="234"/>
      <c r="R1516" s="234"/>
      <c r="S1516" s="234"/>
      <c r="T1516" s="234"/>
      <c r="U1516" s="234"/>
      <c r="V1516" s="234"/>
      <c r="W1516" s="234"/>
      <c r="X1516" s="234"/>
      <c r="Y1516" s="234"/>
      <c r="Z1516" s="234"/>
      <c r="AA1516" s="234"/>
      <c r="AB1516" s="234"/>
      <c r="AC1516" s="234"/>
      <c r="AD1516" s="234"/>
      <c r="AE1516" s="234"/>
      <c r="AF1516" s="234"/>
      <c r="AG1516" s="234"/>
      <c r="AH1516" s="234"/>
      <c r="AI1516" s="234"/>
      <c r="AJ1516" s="234"/>
      <c r="AK1516" s="234"/>
      <c r="AL1516" s="258" t="str">
        <f t="shared" si="195"/>
        <v>нет</v>
      </c>
      <c r="AM1516" s="258" t="str">
        <f t="shared" si="197"/>
        <v>нет</v>
      </c>
      <c r="AN1516" s="258">
        <f t="shared" si="194"/>
        <v>0</v>
      </c>
      <c r="AO1516" s="258" t="e">
        <f t="shared" si="196"/>
        <v>#VALUE!</v>
      </c>
    </row>
    <row r="1517" spans="1:41">
      <c r="A1517" s="261" t="e">
        <f t="shared" si="198"/>
        <v>#VALUE!</v>
      </c>
      <c r="B1517" s="241">
        <v>1514</v>
      </c>
      <c r="C1517" s="242"/>
      <c r="D1517" s="257" t="str">
        <f t="shared" si="191"/>
        <v/>
      </c>
      <c r="E1517" s="234"/>
      <c r="F1517" s="234"/>
      <c r="G1517" s="242"/>
      <c r="H1517" s="257" t="str">
        <f t="shared" si="192"/>
        <v/>
      </c>
      <c r="I1517" s="234"/>
      <c r="J1517" s="234"/>
      <c r="K1517" s="234"/>
      <c r="L1517" s="234"/>
      <c r="M1517" s="308">
        <f t="shared" si="193"/>
        <v>0</v>
      </c>
      <c r="N1517" s="234"/>
      <c r="O1517" s="234"/>
      <c r="P1517" s="234"/>
      <c r="Q1517" s="234"/>
      <c r="R1517" s="234"/>
      <c r="S1517" s="234"/>
      <c r="T1517" s="234"/>
      <c r="U1517" s="234"/>
      <c r="V1517" s="234"/>
      <c r="W1517" s="234"/>
      <c r="X1517" s="234"/>
      <c r="Y1517" s="234"/>
      <c r="Z1517" s="234"/>
      <c r="AA1517" s="234"/>
      <c r="AB1517" s="234"/>
      <c r="AC1517" s="234"/>
      <c r="AD1517" s="234"/>
      <c r="AE1517" s="234"/>
      <c r="AF1517" s="234"/>
      <c r="AG1517" s="234"/>
      <c r="AH1517" s="234"/>
      <c r="AI1517" s="234"/>
      <c r="AJ1517" s="234"/>
      <c r="AK1517" s="234"/>
      <c r="AL1517" s="258" t="str">
        <f t="shared" si="195"/>
        <v>нет</v>
      </c>
      <c r="AM1517" s="258" t="str">
        <f t="shared" si="197"/>
        <v>нет</v>
      </c>
      <c r="AN1517" s="258">
        <f t="shared" si="194"/>
        <v>0</v>
      </c>
      <c r="AO1517" s="258" t="e">
        <f t="shared" si="196"/>
        <v>#VALUE!</v>
      </c>
    </row>
    <row r="1518" spans="1:41">
      <c r="A1518" s="261" t="e">
        <f t="shared" si="198"/>
        <v>#VALUE!</v>
      </c>
      <c r="B1518" s="241">
        <v>1515</v>
      </c>
      <c r="C1518" s="242"/>
      <c r="D1518" s="257" t="str">
        <f t="shared" si="191"/>
        <v/>
      </c>
      <c r="E1518" s="234"/>
      <c r="F1518" s="234"/>
      <c r="G1518" s="242"/>
      <c r="H1518" s="257" t="str">
        <f t="shared" si="192"/>
        <v/>
      </c>
      <c r="I1518" s="234"/>
      <c r="J1518" s="234"/>
      <c r="K1518" s="234"/>
      <c r="L1518" s="234"/>
      <c r="M1518" s="308">
        <f t="shared" si="193"/>
        <v>0</v>
      </c>
      <c r="N1518" s="234"/>
      <c r="O1518" s="234"/>
      <c r="P1518" s="234"/>
      <c r="Q1518" s="234"/>
      <c r="R1518" s="234"/>
      <c r="S1518" s="234"/>
      <c r="T1518" s="234"/>
      <c r="U1518" s="234"/>
      <c r="V1518" s="234"/>
      <c r="W1518" s="234"/>
      <c r="X1518" s="234"/>
      <c r="Y1518" s="234"/>
      <c r="Z1518" s="234"/>
      <c r="AA1518" s="234"/>
      <c r="AB1518" s="234"/>
      <c r="AC1518" s="234"/>
      <c r="AD1518" s="234"/>
      <c r="AE1518" s="234"/>
      <c r="AF1518" s="234"/>
      <c r="AG1518" s="234"/>
      <c r="AH1518" s="234"/>
      <c r="AI1518" s="234"/>
      <c r="AJ1518" s="234"/>
      <c r="AK1518" s="234"/>
      <c r="AL1518" s="258" t="str">
        <f t="shared" si="195"/>
        <v>нет</v>
      </c>
      <c r="AM1518" s="258" t="str">
        <f t="shared" si="197"/>
        <v>нет</v>
      </c>
      <c r="AN1518" s="258">
        <f t="shared" si="194"/>
        <v>0</v>
      </c>
      <c r="AO1518" s="258" t="e">
        <f t="shared" si="196"/>
        <v>#VALUE!</v>
      </c>
    </row>
    <row r="1519" spans="1:41">
      <c r="A1519" s="261" t="e">
        <f t="shared" si="198"/>
        <v>#VALUE!</v>
      </c>
      <c r="B1519" s="241">
        <v>1516</v>
      </c>
      <c r="C1519" s="242"/>
      <c r="D1519" s="257" t="str">
        <f t="shared" si="191"/>
        <v/>
      </c>
      <c r="E1519" s="234"/>
      <c r="F1519" s="234"/>
      <c r="G1519" s="242"/>
      <c r="H1519" s="257" t="str">
        <f t="shared" si="192"/>
        <v/>
      </c>
      <c r="I1519" s="234"/>
      <c r="J1519" s="234"/>
      <c r="K1519" s="234"/>
      <c r="L1519" s="234"/>
      <c r="M1519" s="308">
        <f t="shared" si="193"/>
        <v>0</v>
      </c>
      <c r="N1519" s="234"/>
      <c r="O1519" s="234"/>
      <c r="P1519" s="234"/>
      <c r="Q1519" s="234"/>
      <c r="R1519" s="234"/>
      <c r="S1519" s="234"/>
      <c r="T1519" s="234"/>
      <c r="U1519" s="234"/>
      <c r="V1519" s="234"/>
      <c r="W1519" s="234"/>
      <c r="X1519" s="234"/>
      <c r="Y1519" s="234"/>
      <c r="Z1519" s="234"/>
      <c r="AA1519" s="234"/>
      <c r="AB1519" s="234"/>
      <c r="AC1519" s="234"/>
      <c r="AD1519" s="234"/>
      <c r="AE1519" s="234"/>
      <c r="AF1519" s="234"/>
      <c r="AG1519" s="234"/>
      <c r="AH1519" s="234"/>
      <c r="AI1519" s="234"/>
      <c r="AJ1519" s="234"/>
      <c r="AK1519" s="234"/>
      <c r="AL1519" s="258" t="str">
        <f t="shared" si="195"/>
        <v>нет</v>
      </c>
      <c r="AM1519" s="258" t="str">
        <f t="shared" si="197"/>
        <v>нет</v>
      </c>
      <c r="AN1519" s="258">
        <f t="shared" si="194"/>
        <v>0</v>
      </c>
      <c r="AO1519" s="258" t="e">
        <f t="shared" si="196"/>
        <v>#VALUE!</v>
      </c>
    </row>
    <row r="1520" spans="1:41">
      <c r="A1520" s="261" t="e">
        <f t="shared" si="198"/>
        <v>#VALUE!</v>
      </c>
      <c r="B1520" s="241">
        <v>1517</v>
      </c>
      <c r="C1520" s="242"/>
      <c r="D1520" s="257" t="str">
        <f t="shared" si="191"/>
        <v/>
      </c>
      <c r="E1520" s="234"/>
      <c r="F1520" s="234"/>
      <c r="G1520" s="242"/>
      <c r="H1520" s="257" t="str">
        <f t="shared" si="192"/>
        <v/>
      </c>
      <c r="I1520" s="234"/>
      <c r="J1520" s="234"/>
      <c r="K1520" s="234"/>
      <c r="L1520" s="234"/>
      <c r="M1520" s="308">
        <f t="shared" si="193"/>
        <v>0</v>
      </c>
      <c r="N1520" s="234"/>
      <c r="O1520" s="234"/>
      <c r="P1520" s="234"/>
      <c r="Q1520" s="234"/>
      <c r="R1520" s="234"/>
      <c r="S1520" s="234"/>
      <c r="T1520" s="234"/>
      <c r="U1520" s="234"/>
      <c r="V1520" s="234"/>
      <c r="W1520" s="234"/>
      <c r="X1520" s="234"/>
      <c r="Y1520" s="234"/>
      <c r="Z1520" s="234"/>
      <c r="AA1520" s="234"/>
      <c r="AB1520" s="234"/>
      <c r="AC1520" s="234"/>
      <c r="AD1520" s="234"/>
      <c r="AE1520" s="234"/>
      <c r="AF1520" s="234"/>
      <c r="AG1520" s="234"/>
      <c r="AH1520" s="234"/>
      <c r="AI1520" s="234"/>
      <c r="AJ1520" s="234"/>
      <c r="AK1520" s="234"/>
      <c r="AL1520" s="258" t="str">
        <f t="shared" si="195"/>
        <v>нет</v>
      </c>
      <c r="AM1520" s="258" t="str">
        <f t="shared" si="197"/>
        <v>нет</v>
      </c>
      <c r="AN1520" s="258">
        <f t="shared" si="194"/>
        <v>0</v>
      </c>
      <c r="AO1520" s="258" t="e">
        <f t="shared" si="196"/>
        <v>#VALUE!</v>
      </c>
    </row>
    <row r="1521" spans="1:41">
      <c r="A1521" s="261" t="e">
        <f t="shared" si="198"/>
        <v>#VALUE!</v>
      </c>
      <c r="B1521" s="241">
        <v>1518</v>
      </c>
      <c r="C1521" s="242"/>
      <c r="D1521" s="257" t="str">
        <f t="shared" si="191"/>
        <v/>
      </c>
      <c r="E1521" s="234"/>
      <c r="F1521" s="234"/>
      <c r="G1521" s="242"/>
      <c r="H1521" s="257" t="str">
        <f t="shared" si="192"/>
        <v/>
      </c>
      <c r="I1521" s="234"/>
      <c r="J1521" s="234"/>
      <c r="K1521" s="234"/>
      <c r="L1521" s="234"/>
      <c r="M1521" s="308">
        <f t="shared" si="193"/>
        <v>0</v>
      </c>
      <c r="N1521" s="234"/>
      <c r="O1521" s="234"/>
      <c r="P1521" s="234"/>
      <c r="Q1521" s="234"/>
      <c r="R1521" s="234"/>
      <c r="S1521" s="234"/>
      <c r="T1521" s="234"/>
      <c r="U1521" s="234"/>
      <c r="V1521" s="234"/>
      <c r="W1521" s="234"/>
      <c r="X1521" s="234"/>
      <c r="Y1521" s="234"/>
      <c r="Z1521" s="234"/>
      <c r="AA1521" s="234"/>
      <c r="AB1521" s="234"/>
      <c r="AC1521" s="234"/>
      <c r="AD1521" s="234"/>
      <c r="AE1521" s="234"/>
      <c r="AF1521" s="234"/>
      <c r="AG1521" s="234"/>
      <c r="AH1521" s="234"/>
      <c r="AI1521" s="234"/>
      <c r="AJ1521" s="234"/>
      <c r="AK1521" s="234"/>
      <c r="AL1521" s="258" t="str">
        <f t="shared" si="195"/>
        <v>нет</v>
      </c>
      <c r="AM1521" s="258" t="str">
        <f t="shared" si="197"/>
        <v>нет</v>
      </c>
      <c r="AN1521" s="258">
        <f t="shared" si="194"/>
        <v>0</v>
      </c>
      <c r="AO1521" s="258" t="e">
        <f t="shared" si="196"/>
        <v>#VALUE!</v>
      </c>
    </row>
    <row r="1522" spans="1:41">
      <c r="A1522" s="261" t="e">
        <f t="shared" si="198"/>
        <v>#VALUE!</v>
      </c>
      <c r="B1522" s="241">
        <v>1519</v>
      </c>
      <c r="C1522" s="242"/>
      <c r="D1522" s="257" t="str">
        <f t="shared" si="191"/>
        <v/>
      </c>
      <c r="E1522" s="234"/>
      <c r="F1522" s="234"/>
      <c r="G1522" s="242"/>
      <c r="H1522" s="257" t="str">
        <f t="shared" si="192"/>
        <v/>
      </c>
      <c r="I1522" s="234"/>
      <c r="J1522" s="234"/>
      <c r="K1522" s="234"/>
      <c r="L1522" s="234"/>
      <c r="M1522" s="308">
        <f t="shared" si="193"/>
        <v>0</v>
      </c>
      <c r="N1522" s="234"/>
      <c r="O1522" s="234"/>
      <c r="P1522" s="234"/>
      <c r="Q1522" s="234"/>
      <c r="R1522" s="234"/>
      <c r="S1522" s="234"/>
      <c r="T1522" s="234"/>
      <c r="U1522" s="234"/>
      <c r="V1522" s="234"/>
      <c r="W1522" s="234"/>
      <c r="X1522" s="234"/>
      <c r="Y1522" s="234"/>
      <c r="Z1522" s="234"/>
      <c r="AA1522" s="234"/>
      <c r="AB1522" s="234"/>
      <c r="AC1522" s="234"/>
      <c r="AD1522" s="234"/>
      <c r="AE1522" s="234"/>
      <c r="AF1522" s="234"/>
      <c r="AG1522" s="234"/>
      <c r="AH1522" s="234"/>
      <c r="AI1522" s="234"/>
      <c r="AJ1522" s="234"/>
      <c r="AK1522" s="234"/>
      <c r="AL1522" s="258" t="str">
        <f t="shared" si="195"/>
        <v>нет</v>
      </c>
      <c r="AM1522" s="258" t="str">
        <f t="shared" si="197"/>
        <v>нет</v>
      </c>
      <c r="AN1522" s="258">
        <f t="shared" si="194"/>
        <v>0</v>
      </c>
      <c r="AO1522" s="258" t="e">
        <f t="shared" si="196"/>
        <v>#VALUE!</v>
      </c>
    </row>
    <row r="1523" spans="1:41">
      <c r="A1523" s="261" t="e">
        <f t="shared" si="198"/>
        <v>#VALUE!</v>
      </c>
      <c r="B1523" s="241">
        <v>1520</v>
      </c>
      <c r="C1523" s="242"/>
      <c r="D1523" s="257" t="str">
        <f t="shared" si="191"/>
        <v/>
      </c>
      <c r="E1523" s="234"/>
      <c r="F1523" s="234"/>
      <c r="G1523" s="242"/>
      <c r="H1523" s="257" t="str">
        <f t="shared" si="192"/>
        <v/>
      </c>
      <c r="I1523" s="234"/>
      <c r="J1523" s="234"/>
      <c r="K1523" s="234"/>
      <c r="L1523" s="234"/>
      <c r="M1523" s="308">
        <f t="shared" si="193"/>
        <v>0</v>
      </c>
      <c r="N1523" s="234"/>
      <c r="O1523" s="234"/>
      <c r="P1523" s="234"/>
      <c r="Q1523" s="234"/>
      <c r="R1523" s="234"/>
      <c r="S1523" s="234"/>
      <c r="T1523" s="234"/>
      <c r="U1523" s="234"/>
      <c r="V1523" s="234"/>
      <c r="W1523" s="234"/>
      <c r="X1523" s="234"/>
      <c r="Y1523" s="234"/>
      <c r="Z1523" s="234"/>
      <c r="AA1523" s="234"/>
      <c r="AB1523" s="234"/>
      <c r="AC1523" s="234"/>
      <c r="AD1523" s="234"/>
      <c r="AE1523" s="234"/>
      <c r="AF1523" s="234"/>
      <c r="AG1523" s="234"/>
      <c r="AH1523" s="234"/>
      <c r="AI1523" s="234"/>
      <c r="AJ1523" s="234"/>
      <c r="AK1523" s="234"/>
      <c r="AL1523" s="258" t="str">
        <f t="shared" si="195"/>
        <v>нет</v>
      </c>
      <c r="AM1523" s="258" t="str">
        <f t="shared" si="197"/>
        <v>нет</v>
      </c>
      <c r="AN1523" s="258">
        <f t="shared" si="194"/>
        <v>0</v>
      </c>
      <c r="AO1523" s="258" t="e">
        <f t="shared" si="196"/>
        <v>#VALUE!</v>
      </c>
    </row>
    <row r="1524" spans="1:41">
      <c r="A1524" s="261" t="e">
        <f t="shared" si="198"/>
        <v>#VALUE!</v>
      </c>
      <c r="B1524" s="241">
        <v>1521</v>
      </c>
      <c r="C1524" s="242"/>
      <c r="D1524" s="257" t="str">
        <f t="shared" si="191"/>
        <v/>
      </c>
      <c r="E1524" s="234"/>
      <c r="F1524" s="234"/>
      <c r="G1524" s="242"/>
      <c r="H1524" s="257" t="str">
        <f t="shared" si="192"/>
        <v/>
      </c>
      <c r="I1524" s="234"/>
      <c r="J1524" s="234"/>
      <c r="K1524" s="234"/>
      <c r="L1524" s="234"/>
      <c r="M1524" s="308">
        <f t="shared" si="193"/>
        <v>0</v>
      </c>
      <c r="N1524" s="234"/>
      <c r="O1524" s="234"/>
      <c r="P1524" s="234"/>
      <c r="Q1524" s="234"/>
      <c r="R1524" s="234"/>
      <c r="S1524" s="234"/>
      <c r="T1524" s="234"/>
      <c r="U1524" s="234"/>
      <c r="V1524" s="234"/>
      <c r="W1524" s="234"/>
      <c r="X1524" s="234"/>
      <c r="Y1524" s="234"/>
      <c r="Z1524" s="234"/>
      <c r="AA1524" s="234"/>
      <c r="AB1524" s="234"/>
      <c r="AC1524" s="234"/>
      <c r="AD1524" s="234"/>
      <c r="AE1524" s="234"/>
      <c r="AF1524" s="234"/>
      <c r="AG1524" s="234"/>
      <c r="AH1524" s="234"/>
      <c r="AI1524" s="234"/>
      <c r="AJ1524" s="234"/>
      <c r="AK1524" s="234"/>
      <c r="AL1524" s="258" t="str">
        <f t="shared" si="195"/>
        <v>нет</v>
      </c>
      <c r="AM1524" s="258" t="str">
        <f t="shared" si="197"/>
        <v>нет</v>
      </c>
      <c r="AN1524" s="258">
        <f t="shared" si="194"/>
        <v>0</v>
      </c>
      <c r="AO1524" s="258" t="e">
        <f t="shared" si="196"/>
        <v>#VALUE!</v>
      </c>
    </row>
    <row r="1525" spans="1:41">
      <c r="A1525" s="261" t="e">
        <f t="shared" si="198"/>
        <v>#VALUE!</v>
      </c>
      <c r="B1525" s="241">
        <v>1522</v>
      </c>
      <c r="C1525" s="242"/>
      <c r="D1525" s="257" t="str">
        <f t="shared" si="191"/>
        <v/>
      </c>
      <c r="E1525" s="234"/>
      <c r="F1525" s="234"/>
      <c r="G1525" s="242"/>
      <c r="H1525" s="257" t="str">
        <f t="shared" si="192"/>
        <v/>
      </c>
      <c r="I1525" s="234"/>
      <c r="J1525" s="234"/>
      <c r="K1525" s="234"/>
      <c r="L1525" s="234"/>
      <c r="M1525" s="308">
        <f t="shared" si="193"/>
        <v>0</v>
      </c>
      <c r="N1525" s="234"/>
      <c r="O1525" s="234"/>
      <c r="P1525" s="234"/>
      <c r="Q1525" s="234"/>
      <c r="R1525" s="234"/>
      <c r="S1525" s="234"/>
      <c r="T1525" s="234"/>
      <c r="U1525" s="234"/>
      <c r="V1525" s="234"/>
      <c r="W1525" s="234"/>
      <c r="X1525" s="234"/>
      <c r="Y1525" s="234"/>
      <c r="Z1525" s="234"/>
      <c r="AA1525" s="234"/>
      <c r="AB1525" s="234"/>
      <c r="AC1525" s="234"/>
      <c r="AD1525" s="234"/>
      <c r="AE1525" s="234"/>
      <c r="AF1525" s="234"/>
      <c r="AG1525" s="234"/>
      <c r="AH1525" s="234"/>
      <c r="AI1525" s="234"/>
      <c r="AJ1525" s="234"/>
      <c r="AK1525" s="234"/>
      <c r="AL1525" s="258" t="str">
        <f t="shared" si="195"/>
        <v>нет</v>
      </c>
      <c r="AM1525" s="258" t="str">
        <f t="shared" si="197"/>
        <v>нет</v>
      </c>
      <c r="AN1525" s="258">
        <f t="shared" si="194"/>
        <v>0</v>
      </c>
      <c r="AO1525" s="258" t="e">
        <f t="shared" si="196"/>
        <v>#VALUE!</v>
      </c>
    </row>
    <row r="1526" spans="1:41">
      <c r="A1526" s="261" t="e">
        <f t="shared" si="198"/>
        <v>#VALUE!</v>
      </c>
      <c r="B1526" s="241">
        <v>1523</v>
      </c>
      <c r="C1526" s="242"/>
      <c r="D1526" s="257" t="str">
        <f t="shared" si="191"/>
        <v/>
      </c>
      <c r="E1526" s="234"/>
      <c r="F1526" s="234"/>
      <c r="G1526" s="242"/>
      <c r="H1526" s="257" t="str">
        <f t="shared" si="192"/>
        <v/>
      </c>
      <c r="I1526" s="234"/>
      <c r="J1526" s="234"/>
      <c r="K1526" s="234"/>
      <c r="L1526" s="234"/>
      <c r="M1526" s="308">
        <f t="shared" si="193"/>
        <v>0</v>
      </c>
      <c r="N1526" s="234"/>
      <c r="O1526" s="234"/>
      <c r="P1526" s="234"/>
      <c r="Q1526" s="234"/>
      <c r="R1526" s="234"/>
      <c r="S1526" s="234"/>
      <c r="T1526" s="234"/>
      <c r="U1526" s="234"/>
      <c r="V1526" s="234"/>
      <c r="W1526" s="234"/>
      <c r="X1526" s="234"/>
      <c r="Y1526" s="234"/>
      <c r="Z1526" s="234"/>
      <c r="AA1526" s="234"/>
      <c r="AB1526" s="234"/>
      <c r="AC1526" s="234"/>
      <c r="AD1526" s="234"/>
      <c r="AE1526" s="234"/>
      <c r="AF1526" s="234"/>
      <c r="AG1526" s="234"/>
      <c r="AH1526" s="234"/>
      <c r="AI1526" s="234"/>
      <c r="AJ1526" s="234"/>
      <c r="AK1526" s="234"/>
      <c r="AL1526" s="258" t="str">
        <f t="shared" si="195"/>
        <v>нет</v>
      </c>
      <c r="AM1526" s="258" t="str">
        <f t="shared" si="197"/>
        <v>нет</v>
      </c>
      <c r="AN1526" s="258">
        <f t="shared" si="194"/>
        <v>0</v>
      </c>
      <c r="AO1526" s="258" t="e">
        <f t="shared" si="196"/>
        <v>#VALUE!</v>
      </c>
    </row>
    <row r="1527" spans="1:41">
      <c r="A1527" s="261" t="e">
        <f t="shared" si="198"/>
        <v>#VALUE!</v>
      </c>
      <c r="B1527" s="241">
        <v>1524</v>
      </c>
      <c r="C1527" s="242"/>
      <c r="D1527" s="257" t="str">
        <f t="shared" si="191"/>
        <v/>
      </c>
      <c r="E1527" s="234"/>
      <c r="F1527" s="234"/>
      <c r="G1527" s="242"/>
      <c r="H1527" s="257" t="str">
        <f t="shared" si="192"/>
        <v/>
      </c>
      <c r="I1527" s="234"/>
      <c r="J1527" s="234"/>
      <c r="K1527" s="234"/>
      <c r="L1527" s="234"/>
      <c r="M1527" s="308">
        <f t="shared" si="193"/>
        <v>0</v>
      </c>
      <c r="N1527" s="234"/>
      <c r="O1527" s="234"/>
      <c r="P1527" s="234"/>
      <c r="Q1527" s="234"/>
      <c r="R1527" s="234"/>
      <c r="S1527" s="234"/>
      <c r="T1527" s="234"/>
      <c r="U1527" s="234"/>
      <c r="V1527" s="234"/>
      <c r="W1527" s="234"/>
      <c r="X1527" s="234"/>
      <c r="Y1527" s="234"/>
      <c r="Z1527" s="234"/>
      <c r="AA1527" s="234"/>
      <c r="AB1527" s="234"/>
      <c r="AC1527" s="234"/>
      <c r="AD1527" s="234"/>
      <c r="AE1527" s="234"/>
      <c r="AF1527" s="234"/>
      <c r="AG1527" s="234"/>
      <c r="AH1527" s="234"/>
      <c r="AI1527" s="234"/>
      <c r="AJ1527" s="234"/>
      <c r="AK1527" s="234"/>
      <c r="AL1527" s="258" t="str">
        <f t="shared" si="195"/>
        <v>нет</v>
      </c>
      <c r="AM1527" s="258" t="str">
        <f t="shared" si="197"/>
        <v>нет</v>
      </c>
      <c r="AN1527" s="258">
        <f t="shared" si="194"/>
        <v>0</v>
      </c>
      <c r="AO1527" s="258" t="e">
        <f t="shared" si="196"/>
        <v>#VALUE!</v>
      </c>
    </row>
    <row r="1528" spans="1:41">
      <c r="A1528" s="261" t="e">
        <f t="shared" si="198"/>
        <v>#VALUE!</v>
      </c>
      <c r="B1528" s="241">
        <v>1525</v>
      </c>
      <c r="C1528" s="242"/>
      <c r="D1528" s="257" t="str">
        <f t="shared" si="191"/>
        <v/>
      </c>
      <c r="E1528" s="234"/>
      <c r="F1528" s="234"/>
      <c r="G1528" s="242"/>
      <c r="H1528" s="257" t="str">
        <f t="shared" si="192"/>
        <v/>
      </c>
      <c r="I1528" s="234"/>
      <c r="J1528" s="234"/>
      <c r="K1528" s="234"/>
      <c r="L1528" s="234"/>
      <c r="M1528" s="308">
        <f t="shared" si="193"/>
        <v>0</v>
      </c>
      <c r="N1528" s="234"/>
      <c r="O1528" s="234"/>
      <c r="P1528" s="234"/>
      <c r="Q1528" s="234"/>
      <c r="R1528" s="234"/>
      <c r="S1528" s="234"/>
      <c r="T1528" s="234"/>
      <c r="U1528" s="234"/>
      <c r="V1528" s="234"/>
      <c r="W1528" s="234"/>
      <c r="X1528" s="234"/>
      <c r="Y1528" s="234"/>
      <c r="Z1528" s="234"/>
      <c r="AA1528" s="234"/>
      <c r="AB1528" s="234"/>
      <c r="AC1528" s="234"/>
      <c r="AD1528" s="234"/>
      <c r="AE1528" s="234"/>
      <c r="AF1528" s="234"/>
      <c r="AG1528" s="234"/>
      <c r="AH1528" s="234"/>
      <c r="AI1528" s="234"/>
      <c r="AJ1528" s="234"/>
      <c r="AK1528" s="234"/>
      <c r="AL1528" s="258" t="str">
        <f t="shared" si="195"/>
        <v>нет</v>
      </c>
      <c r="AM1528" s="258" t="str">
        <f t="shared" si="197"/>
        <v>нет</v>
      </c>
      <c r="AN1528" s="258">
        <f t="shared" si="194"/>
        <v>0</v>
      </c>
      <c r="AO1528" s="258" t="e">
        <f t="shared" si="196"/>
        <v>#VALUE!</v>
      </c>
    </row>
    <row r="1529" spans="1:41">
      <c r="A1529" s="261" t="e">
        <f t="shared" si="198"/>
        <v>#VALUE!</v>
      </c>
      <c r="B1529" s="241">
        <v>1526</v>
      </c>
      <c r="C1529" s="242"/>
      <c r="D1529" s="257" t="str">
        <f t="shared" si="191"/>
        <v/>
      </c>
      <c r="E1529" s="234"/>
      <c r="F1529" s="234"/>
      <c r="G1529" s="242"/>
      <c r="H1529" s="257" t="str">
        <f t="shared" si="192"/>
        <v/>
      </c>
      <c r="I1529" s="234"/>
      <c r="J1529" s="234"/>
      <c r="K1529" s="234"/>
      <c r="L1529" s="234"/>
      <c r="M1529" s="308">
        <f t="shared" si="193"/>
        <v>0</v>
      </c>
      <c r="N1529" s="234"/>
      <c r="O1529" s="234"/>
      <c r="P1529" s="234"/>
      <c r="Q1529" s="234"/>
      <c r="R1529" s="234"/>
      <c r="S1529" s="234"/>
      <c r="T1529" s="234"/>
      <c r="U1529" s="234"/>
      <c r="V1529" s="234"/>
      <c r="W1529" s="234"/>
      <c r="X1529" s="234"/>
      <c r="Y1529" s="234"/>
      <c r="Z1529" s="234"/>
      <c r="AA1529" s="234"/>
      <c r="AB1529" s="234"/>
      <c r="AC1529" s="234"/>
      <c r="AD1529" s="234"/>
      <c r="AE1529" s="234"/>
      <c r="AF1529" s="234"/>
      <c r="AG1529" s="234"/>
      <c r="AH1529" s="234"/>
      <c r="AI1529" s="234"/>
      <c r="AJ1529" s="234"/>
      <c r="AK1529" s="234"/>
      <c r="AL1529" s="258" t="str">
        <f t="shared" si="195"/>
        <v>нет</v>
      </c>
      <c r="AM1529" s="258" t="str">
        <f t="shared" si="197"/>
        <v>нет</v>
      </c>
      <c r="AN1529" s="258">
        <f t="shared" si="194"/>
        <v>0</v>
      </c>
      <c r="AO1529" s="258" t="e">
        <f t="shared" si="196"/>
        <v>#VALUE!</v>
      </c>
    </row>
    <row r="1530" spans="1:41">
      <c r="A1530" s="261" t="e">
        <f t="shared" si="198"/>
        <v>#VALUE!</v>
      </c>
      <c r="B1530" s="241">
        <v>1527</v>
      </c>
      <c r="C1530" s="242"/>
      <c r="D1530" s="257" t="str">
        <f t="shared" si="191"/>
        <v/>
      </c>
      <c r="E1530" s="234"/>
      <c r="F1530" s="234"/>
      <c r="G1530" s="242"/>
      <c r="H1530" s="257" t="str">
        <f t="shared" si="192"/>
        <v/>
      </c>
      <c r="I1530" s="234"/>
      <c r="J1530" s="234"/>
      <c r="K1530" s="234"/>
      <c r="L1530" s="234"/>
      <c r="M1530" s="308">
        <f t="shared" si="193"/>
        <v>0</v>
      </c>
      <c r="N1530" s="234"/>
      <c r="O1530" s="234"/>
      <c r="P1530" s="234"/>
      <c r="Q1530" s="234"/>
      <c r="R1530" s="234"/>
      <c r="S1530" s="234"/>
      <c r="T1530" s="234"/>
      <c r="U1530" s="234"/>
      <c r="V1530" s="234"/>
      <c r="W1530" s="234"/>
      <c r="X1530" s="234"/>
      <c r="Y1530" s="234"/>
      <c r="Z1530" s="234"/>
      <c r="AA1530" s="234"/>
      <c r="AB1530" s="234"/>
      <c r="AC1530" s="234"/>
      <c r="AD1530" s="234"/>
      <c r="AE1530" s="234"/>
      <c r="AF1530" s="234"/>
      <c r="AG1530" s="234"/>
      <c r="AH1530" s="234"/>
      <c r="AI1530" s="234"/>
      <c r="AJ1530" s="234"/>
      <c r="AK1530" s="234"/>
      <c r="AL1530" s="258" t="str">
        <f t="shared" si="195"/>
        <v>нет</v>
      </c>
      <c r="AM1530" s="258" t="str">
        <f t="shared" si="197"/>
        <v>нет</v>
      </c>
      <c r="AN1530" s="258">
        <f t="shared" si="194"/>
        <v>0</v>
      </c>
      <c r="AO1530" s="258" t="e">
        <f t="shared" si="196"/>
        <v>#VALUE!</v>
      </c>
    </row>
    <row r="1531" spans="1:41">
      <c r="A1531" s="261" t="e">
        <f t="shared" si="198"/>
        <v>#VALUE!</v>
      </c>
      <c r="B1531" s="241">
        <v>1528</v>
      </c>
      <c r="C1531" s="242"/>
      <c r="D1531" s="257" t="str">
        <f t="shared" si="191"/>
        <v/>
      </c>
      <c r="E1531" s="234"/>
      <c r="F1531" s="234"/>
      <c r="G1531" s="242"/>
      <c r="H1531" s="257" t="str">
        <f t="shared" si="192"/>
        <v/>
      </c>
      <c r="I1531" s="234"/>
      <c r="J1531" s="234"/>
      <c r="K1531" s="234"/>
      <c r="L1531" s="234"/>
      <c r="M1531" s="308">
        <f t="shared" si="193"/>
        <v>0</v>
      </c>
      <c r="N1531" s="234"/>
      <c r="O1531" s="234"/>
      <c r="P1531" s="234"/>
      <c r="Q1531" s="234"/>
      <c r="R1531" s="234"/>
      <c r="S1531" s="234"/>
      <c r="T1531" s="234"/>
      <c r="U1531" s="234"/>
      <c r="V1531" s="234"/>
      <c r="W1531" s="234"/>
      <c r="X1531" s="234"/>
      <c r="Y1531" s="234"/>
      <c r="Z1531" s="234"/>
      <c r="AA1531" s="234"/>
      <c r="AB1531" s="234"/>
      <c r="AC1531" s="234"/>
      <c r="AD1531" s="234"/>
      <c r="AE1531" s="234"/>
      <c r="AF1531" s="234"/>
      <c r="AG1531" s="234"/>
      <c r="AH1531" s="234"/>
      <c r="AI1531" s="234"/>
      <c r="AJ1531" s="234"/>
      <c r="AK1531" s="234"/>
      <c r="AL1531" s="258" t="str">
        <f t="shared" si="195"/>
        <v>нет</v>
      </c>
      <c r="AM1531" s="258" t="str">
        <f t="shared" si="197"/>
        <v>нет</v>
      </c>
      <c r="AN1531" s="258">
        <f t="shared" si="194"/>
        <v>0</v>
      </c>
      <c r="AO1531" s="258" t="e">
        <f t="shared" si="196"/>
        <v>#VALUE!</v>
      </c>
    </row>
    <row r="1532" spans="1:41">
      <c r="A1532" s="261" t="e">
        <f t="shared" si="198"/>
        <v>#VALUE!</v>
      </c>
      <c r="B1532" s="241">
        <v>1529</v>
      </c>
      <c r="C1532" s="242"/>
      <c r="D1532" s="257" t="str">
        <f t="shared" si="191"/>
        <v/>
      </c>
      <c r="E1532" s="234"/>
      <c r="F1532" s="234"/>
      <c r="G1532" s="242"/>
      <c r="H1532" s="257" t="str">
        <f t="shared" si="192"/>
        <v/>
      </c>
      <c r="I1532" s="234"/>
      <c r="J1532" s="234"/>
      <c r="K1532" s="234"/>
      <c r="L1532" s="234"/>
      <c r="M1532" s="308">
        <f t="shared" si="193"/>
        <v>0</v>
      </c>
      <c r="N1532" s="234"/>
      <c r="O1532" s="234"/>
      <c r="P1532" s="234"/>
      <c r="Q1532" s="234"/>
      <c r="R1532" s="234"/>
      <c r="S1532" s="234"/>
      <c r="T1532" s="234"/>
      <c r="U1532" s="234"/>
      <c r="V1532" s="234"/>
      <c r="W1532" s="234"/>
      <c r="X1532" s="234"/>
      <c r="Y1532" s="234"/>
      <c r="Z1532" s="234"/>
      <c r="AA1532" s="234"/>
      <c r="AB1532" s="234"/>
      <c r="AC1532" s="234"/>
      <c r="AD1532" s="234"/>
      <c r="AE1532" s="234"/>
      <c r="AF1532" s="234"/>
      <c r="AG1532" s="234"/>
      <c r="AH1532" s="234"/>
      <c r="AI1532" s="234"/>
      <c r="AJ1532" s="234"/>
      <c r="AK1532" s="234"/>
      <c r="AL1532" s="258" t="str">
        <f t="shared" si="195"/>
        <v>нет</v>
      </c>
      <c r="AM1532" s="258" t="str">
        <f t="shared" si="197"/>
        <v>нет</v>
      </c>
      <c r="AN1532" s="258">
        <f t="shared" si="194"/>
        <v>0</v>
      </c>
      <c r="AO1532" s="258" t="e">
        <f t="shared" si="196"/>
        <v>#VALUE!</v>
      </c>
    </row>
    <row r="1533" spans="1:41">
      <c r="A1533" s="261" t="e">
        <f t="shared" si="198"/>
        <v>#VALUE!</v>
      </c>
      <c r="B1533" s="241">
        <v>1530</v>
      </c>
      <c r="C1533" s="242"/>
      <c r="D1533" s="257" t="str">
        <f t="shared" si="191"/>
        <v/>
      </c>
      <c r="E1533" s="234"/>
      <c r="F1533" s="234"/>
      <c r="G1533" s="242"/>
      <c r="H1533" s="257" t="str">
        <f t="shared" si="192"/>
        <v/>
      </c>
      <c r="I1533" s="234"/>
      <c r="J1533" s="234"/>
      <c r="K1533" s="234"/>
      <c r="L1533" s="234"/>
      <c r="M1533" s="308">
        <f t="shared" si="193"/>
        <v>0</v>
      </c>
      <c r="N1533" s="234"/>
      <c r="O1533" s="234"/>
      <c r="P1533" s="234"/>
      <c r="Q1533" s="234"/>
      <c r="R1533" s="234"/>
      <c r="S1533" s="234"/>
      <c r="T1533" s="234"/>
      <c r="U1533" s="234"/>
      <c r="V1533" s="234"/>
      <c r="W1533" s="234"/>
      <c r="X1533" s="234"/>
      <c r="Y1533" s="234"/>
      <c r="Z1533" s="234"/>
      <c r="AA1533" s="234"/>
      <c r="AB1533" s="234"/>
      <c r="AC1533" s="234"/>
      <c r="AD1533" s="234"/>
      <c r="AE1533" s="234"/>
      <c r="AF1533" s="234"/>
      <c r="AG1533" s="234"/>
      <c r="AH1533" s="234"/>
      <c r="AI1533" s="234"/>
      <c r="AJ1533" s="234"/>
      <c r="AK1533" s="234"/>
      <c r="AL1533" s="258" t="str">
        <f t="shared" si="195"/>
        <v>нет</v>
      </c>
      <c r="AM1533" s="258" t="str">
        <f t="shared" si="197"/>
        <v>нет</v>
      </c>
      <c r="AN1533" s="258">
        <f t="shared" si="194"/>
        <v>0</v>
      </c>
      <c r="AO1533" s="258" t="e">
        <f t="shared" si="196"/>
        <v>#VALUE!</v>
      </c>
    </row>
    <row r="1534" spans="1:41">
      <c r="A1534" s="261" t="e">
        <f t="shared" si="198"/>
        <v>#VALUE!</v>
      </c>
      <c r="B1534" s="241">
        <v>1531</v>
      </c>
      <c r="C1534" s="242"/>
      <c r="D1534" s="257" t="str">
        <f t="shared" si="191"/>
        <v/>
      </c>
      <c r="E1534" s="234"/>
      <c r="F1534" s="234"/>
      <c r="G1534" s="242"/>
      <c r="H1534" s="257" t="str">
        <f t="shared" si="192"/>
        <v/>
      </c>
      <c r="I1534" s="234"/>
      <c r="J1534" s="234"/>
      <c r="K1534" s="234"/>
      <c r="L1534" s="234"/>
      <c r="M1534" s="308">
        <f t="shared" si="193"/>
        <v>0</v>
      </c>
      <c r="N1534" s="234"/>
      <c r="O1534" s="234"/>
      <c r="P1534" s="234"/>
      <c r="Q1534" s="234"/>
      <c r="R1534" s="234"/>
      <c r="S1534" s="234"/>
      <c r="T1534" s="234"/>
      <c r="U1534" s="234"/>
      <c r="V1534" s="234"/>
      <c r="W1534" s="234"/>
      <c r="X1534" s="234"/>
      <c r="Y1534" s="234"/>
      <c r="Z1534" s="234"/>
      <c r="AA1534" s="234"/>
      <c r="AB1534" s="234"/>
      <c r="AC1534" s="234"/>
      <c r="AD1534" s="234"/>
      <c r="AE1534" s="234"/>
      <c r="AF1534" s="234"/>
      <c r="AG1534" s="234"/>
      <c r="AH1534" s="234"/>
      <c r="AI1534" s="234"/>
      <c r="AJ1534" s="234"/>
      <c r="AK1534" s="234"/>
      <c r="AL1534" s="258" t="str">
        <f t="shared" si="195"/>
        <v>нет</v>
      </c>
      <c r="AM1534" s="258" t="str">
        <f t="shared" si="197"/>
        <v>нет</v>
      </c>
      <c r="AN1534" s="258">
        <f t="shared" si="194"/>
        <v>0</v>
      </c>
      <c r="AO1534" s="258" t="e">
        <f t="shared" si="196"/>
        <v>#VALUE!</v>
      </c>
    </row>
    <row r="1535" spans="1:41">
      <c r="A1535" s="261" t="e">
        <f t="shared" si="198"/>
        <v>#VALUE!</v>
      </c>
      <c r="B1535" s="241">
        <v>1532</v>
      </c>
      <c r="C1535" s="242"/>
      <c r="D1535" s="257" t="str">
        <f t="shared" ref="D1535:D1598" si="199">IFERROR(VLOOKUP(C1535,msu,2,0),"")</f>
        <v/>
      </c>
      <c r="E1535" s="234"/>
      <c r="F1535" s="234"/>
      <c r="G1535" s="242"/>
      <c r="H1535" s="257" t="str">
        <f t="shared" ref="H1535:H1598" si="200">IFERROR(VLOOKUP(G1535,oo,2,0),"")</f>
        <v/>
      </c>
      <c r="I1535" s="234"/>
      <c r="J1535" s="234"/>
      <c r="K1535" s="234"/>
      <c r="L1535" s="234"/>
      <c r="M1535" s="308">
        <f t="shared" ref="M1535:M1598" si="201">COUNTA(N1535:AK1535)</f>
        <v>0</v>
      </c>
      <c r="N1535" s="234"/>
      <c r="O1535" s="234"/>
      <c r="P1535" s="234"/>
      <c r="Q1535" s="234"/>
      <c r="R1535" s="234"/>
      <c r="S1535" s="234"/>
      <c r="T1535" s="234"/>
      <c r="U1535" s="234"/>
      <c r="V1535" s="234"/>
      <c r="W1535" s="234"/>
      <c r="X1535" s="234"/>
      <c r="Y1535" s="234"/>
      <c r="Z1535" s="234"/>
      <c r="AA1535" s="234"/>
      <c r="AB1535" s="234"/>
      <c r="AC1535" s="234"/>
      <c r="AD1535" s="234"/>
      <c r="AE1535" s="234"/>
      <c r="AF1535" s="234"/>
      <c r="AG1535" s="234"/>
      <c r="AH1535" s="234"/>
      <c r="AI1535" s="234"/>
      <c r="AJ1535" s="234"/>
      <c r="AK1535" s="234"/>
      <c r="AL1535" s="258" t="str">
        <f t="shared" si="195"/>
        <v>нет</v>
      </c>
      <c r="AM1535" s="258" t="str">
        <f t="shared" si="197"/>
        <v>нет</v>
      </c>
      <c r="AN1535" s="258">
        <f t="shared" ref="AN1535:AN1598" si="202">COUNTIF(N1535:AK1535,"призер")+COUNTIF(N1535:AK1535,"победитель")</f>
        <v>0</v>
      </c>
      <c r="AO1535" s="258" t="e">
        <f t="shared" si="196"/>
        <v>#VALUE!</v>
      </c>
    </row>
    <row r="1536" spans="1:41">
      <c r="A1536" s="261" t="e">
        <f t="shared" si="198"/>
        <v>#VALUE!</v>
      </c>
      <c r="B1536" s="241">
        <v>1533</v>
      </c>
      <c r="C1536" s="242"/>
      <c r="D1536" s="257" t="str">
        <f t="shared" si="199"/>
        <v/>
      </c>
      <c r="E1536" s="234"/>
      <c r="F1536" s="234"/>
      <c r="G1536" s="242"/>
      <c r="H1536" s="257" t="str">
        <f t="shared" si="200"/>
        <v/>
      </c>
      <c r="I1536" s="234"/>
      <c r="J1536" s="234"/>
      <c r="K1536" s="234"/>
      <c r="L1536" s="234"/>
      <c r="M1536" s="308">
        <f t="shared" si="201"/>
        <v>0</v>
      </c>
      <c r="N1536" s="234"/>
      <c r="O1536" s="234"/>
      <c r="P1536" s="234"/>
      <c r="Q1536" s="234"/>
      <c r="R1536" s="234"/>
      <c r="S1536" s="234"/>
      <c r="T1536" s="234"/>
      <c r="U1536" s="234"/>
      <c r="V1536" s="234"/>
      <c r="W1536" s="234"/>
      <c r="X1536" s="234"/>
      <c r="Y1536" s="234"/>
      <c r="Z1536" s="234"/>
      <c r="AA1536" s="234"/>
      <c r="AB1536" s="234"/>
      <c r="AC1536" s="234"/>
      <c r="AD1536" s="234"/>
      <c r="AE1536" s="234"/>
      <c r="AF1536" s="234"/>
      <c r="AG1536" s="234"/>
      <c r="AH1536" s="234"/>
      <c r="AI1536" s="234"/>
      <c r="AJ1536" s="234"/>
      <c r="AK1536" s="234"/>
      <c r="AL1536" s="258" t="str">
        <f t="shared" si="195"/>
        <v>нет</v>
      </c>
      <c r="AM1536" s="258" t="str">
        <f t="shared" si="197"/>
        <v>нет</v>
      </c>
      <c r="AN1536" s="258">
        <f t="shared" si="202"/>
        <v>0</v>
      </c>
      <c r="AO1536" s="258" t="e">
        <f t="shared" si="196"/>
        <v>#VALUE!</v>
      </c>
    </row>
    <row r="1537" spans="1:41">
      <c r="A1537" s="261" t="e">
        <f t="shared" si="198"/>
        <v>#VALUE!</v>
      </c>
      <c r="B1537" s="241">
        <v>1534</v>
      </c>
      <c r="C1537" s="242"/>
      <c r="D1537" s="257" t="str">
        <f t="shared" si="199"/>
        <v/>
      </c>
      <c r="E1537" s="234"/>
      <c r="F1537" s="234"/>
      <c r="G1537" s="242"/>
      <c r="H1537" s="257" t="str">
        <f t="shared" si="200"/>
        <v/>
      </c>
      <c r="I1537" s="234"/>
      <c r="J1537" s="234"/>
      <c r="K1537" s="234"/>
      <c r="L1537" s="234"/>
      <c r="M1537" s="308">
        <f t="shared" si="201"/>
        <v>0</v>
      </c>
      <c r="N1537" s="234"/>
      <c r="O1537" s="234"/>
      <c r="P1537" s="234"/>
      <c r="Q1537" s="234"/>
      <c r="R1537" s="234"/>
      <c r="S1537" s="234"/>
      <c r="T1537" s="234"/>
      <c r="U1537" s="234"/>
      <c r="V1537" s="234"/>
      <c r="W1537" s="234"/>
      <c r="X1537" s="234"/>
      <c r="Y1537" s="234"/>
      <c r="Z1537" s="234"/>
      <c r="AA1537" s="234"/>
      <c r="AB1537" s="234"/>
      <c r="AC1537" s="234"/>
      <c r="AD1537" s="234"/>
      <c r="AE1537" s="234"/>
      <c r="AF1537" s="234"/>
      <c r="AG1537" s="234"/>
      <c r="AH1537" s="234"/>
      <c r="AI1537" s="234"/>
      <c r="AJ1537" s="234"/>
      <c r="AK1537" s="234"/>
      <c r="AL1537" s="258" t="str">
        <f t="shared" si="195"/>
        <v>нет</v>
      </c>
      <c r="AM1537" s="258" t="str">
        <f t="shared" si="197"/>
        <v>нет</v>
      </c>
      <c r="AN1537" s="258">
        <f t="shared" si="202"/>
        <v>0</v>
      </c>
      <c r="AO1537" s="258" t="e">
        <f t="shared" si="196"/>
        <v>#VALUE!</v>
      </c>
    </row>
    <row r="1538" spans="1:41">
      <c r="A1538" s="261" t="e">
        <f t="shared" si="198"/>
        <v>#VALUE!</v>
      </c>
      <c r="B1538" s="241">
        <v>1535</v>
      </c>
      <c r="C1538" s="242"/>
      <c r="D1538" s="257" t="str">
        <f t="shared" si="199"/>
        <v/>
      </c>
      <c r="E1538" s="234"/>
      <c r="F1538" s="234"/>
      <c r="G1538" s="242"/>
      <c r="H1538" s="257" t="str">
        <f t="shared" si="200"/>
        <v/>
      </c>
      <c r="I1538" s="234"/>
      <c r="J1538" s="234"/>
      <c r="K1538" s="234"/>
      <c r="L1538" s="234"/>
      <c r="M1538" s="308">
        <f t="shared" si="201"/>
        <v>0</v>
      </c>
      <c r="N1538" s="234"/>
      <c r="O1538" s="234"/>
      <c r="P1538" s="234"/>
      <c r="Q1538" s="234"/>
      <c r="R1538" s="234"/>
      <c r="S1538" s="234"/>
      <c r="T1538" s="234"/>
      <c r="U1538" s="234"/>
      <c r="V1538" s="234"/>
      <c r="W1538" s="234"/>
      <c r="X1538" s="234"/>
      <c r="Y1538" s="234"/>
      <c r="Z1538" s="234"/>
      <c r="AA1538" s="234"/>
      <c r="AB1538" s="234"/>
      <c r="AC1538" s="234"/>
      <c r="AD1538" s="234"/>
      <c r="AE1538" s="234"/>
      <c r="AF1538" s="234"/>
      <c r="AG1538" s="234"/>
      <c r="AH1538" s="234"/>
      <c r="AI1538" s="234"/>
      <c r="AJ1538" s="234"/>
      <c r="AK1538" s="234"/>
      <c r="AL1538" s="258" t="str">
        <f t="shared" si="195"/>
        <v>нет</v>
      </c>
      <c r="AM1538" s="258" t="str">
        <f t="shared" si="197"/>
        <v>нет</v>
      </c>
      <c r="AN1538" s="258">
        <f t="shared" si="202"/>
        <v>0</v>
      </c>
      <c r="AO1538" s="258" t="e">
        <f t="shared" si="196"/>
        <v>#VALUE!</v>
      </c>
    </row>
    <row r="1539" spans="1:41">
      <c r="A1539" s="261" t="e">
        <f t="shared" si="198"/>
        <v>#VALUE!</v>
      </c>
      <c r="B1539" s="241">
        <v>1536</v>
      </c>
      <c r="C1539" s="242"/>
      <c r="D1539" s="257" t="str">
        <f t="shared" si="199"/>
        <v/>
      </c>
      <c r="E1539" s="234"/>
      <c r="F1539" s="234"/>
      <c r="G1539" s="242"/>
      <c r="H1539" s="257" t="str">
        <f t="shared" si="200"/>
        <v/>
      </c>
      <c r="I1539" s="234"/>
      <c r="J1539" s="234"/>
      <c r="K1539" s="234"/>
      <c r="L1539" s="234"/>
      <c r="M1539" s="308">
        <f t="shared" si="201"/>
        <v>0</v>
      </c>
      <c r="N1539" s="234"/>
      <c r="O1539" s="234"/>
      <c r="P1539" s="234"/>
      <c r="Q1539" s="234"/>
      <c r="R1539" s="234"/>
      <c r="S1539" s="234"/>
      <c r="T1539" s="234"/>
      <c r="U1539" s="234"/>
      <c r="V1539" s="234"/>
      <c r="W1539" s="234"/>
      <c r="X1539" s="234"/>
      <c r="Y1539" s="234"/>
      <c r="Z1539" s="234"/>
      <c r="AA1539" s="234"/>
      <c r="AB1539" s="234"/>
      <c r="AC1539" s="234"/>
      <c r="AD1539" s="234"/>
      <c r="AE1539" s="234"/>
      <c r="AF1539" s="234"/>
      <c r="AG1539" s="234"/>
      <c r="AH1539" s="234"/>
      <c r="AI1539" s="234"/>
      <c r="AJ1539" s="234"/>
      <c r="AK1539" s="234"/>
      <c r="AL1539" s="258" t="str">
        <f t="shared" si="195"/>
        <v>нет</v>
      </c>
      <c r="AM1539" s="258" t="str">
        <f t="shared" si="197"/>
        <v>нет</v>
      </c>
      <c r="AN1539" s="258">
        <f t="shared" si="202"/>
        <v>0</v>
      </c>
      <c r="AO1539" s="258" t="e">
        <f t="shared" si="196"/>
        <v>#VALUE!</v>
      </c>
    </row>
    <row r="1540" spans="1:41">
      <c r="A1540" s="261" t="e">
        <f t="shared" si="198"/>
        <v>#VALUE!</v>
      </c>
      <c r="B1540" s="241">
        <v>1537</v>
      </c>
      <c r="C1540" s="242"/>
      <c r="D1540" s="257" t="str">
        <f t="shared" si="199"/>
        <v/>
      </c>
      <c r="E1540" s="234"/>
      <c r="F1540" s="234"/>
      <c r="G1540" s="242"/>
      <c r="H1540" s="257" t="str">
        <f t="shared" si="200"/>
        <v/>
      </c>
      <c r="I1540" s="234"/>
      <c r="J1540" s="234"/>
      <c r="K1540" s="234"/>
      <c r="L1540" s="234"/>
      <c r="M1540" s="308">
        <f t="shared" si="201"/>
        <v>0</v>
      </c>
      <c r="N1540" s="234"/>
      <c r="O1540" s="234"/>
      <c r="P1540" s="234"/>
      <c r="Q1540" s="234"/>
      <c r="R1540" s="234"/>
      <c r="S1540" s="234"/>
      <c r="T1540" s="234"/>
      <c r="U1540" s="234"/>
      <c r="V1540" s="234"/>
      <c r="W1540" s="234"/>
      <c r="X1540" s="234"/>
      <c r="Y1540" s="234"/>
      <c r="Z1540" s="234"/>
      <c r="AA1540" s="234"/>
      <c r="AB1540" s="234"/>
      <c r="AC1540" s="234"/>
      <c r="AD1540" s="234"/>
      <c r="AE1540" s="234"/>
      <c r="AF1540" s="234"/>
      <c r="AG1540" s="234"/>
      <c r="AH1540" s="234"/>
      <c r="AI1540" s="234"/>
      <c r="AJ1540" s="234"/>
      <c r="AK1540" s="234"/>
      <c r="AL1540" s="258" t="str">
        <f t="shared" si="195"/>
        <v>нет</v>
      </c>
      <c r="AM1540" s="258" t="str">
        <f t="shared" si="197"/>
        <v>нет</v>
      </c>
      <c r="AN1540" s="258">
        <f t="shared" si="202"/>
        <v>0</v>
      </c>
      <c r="AO1540" s="258" t="e">
        <f t="shared" si="196"/>
        <v>#VALUE!</v>
      </c>
    </row>
    <row r="1541" spans="1:41">
      <c r="A1541" s="261" t="e">
        <f t="shared" si="198"/>
        <v>#VALUE!</v>
      </c>
      <c r="B1541" s="241">
        <v>1538</v>
      </c>
      <c r="C1541" s="242"/>
      <c r="D1541" s="257" t="str">
        <f t="shared" si="199"/>
        <v/>
      </c>
      <c r="E1541" s="234"/>
      <c r="F1541" s="234"/>
      <c r="G1541" s="242"/>
      <c r="H1541" s="257" t="str">
        <f t="shared" si="200"/>
        <v/>
      </c>
      <c r="I1541" s="234"/>
      <c r="J1541" s="234"/>
      <c r="K1541" s="234"/>
      <c r="L1541" s="234"/>
      <c r="M1541" s="308">
        <f t="shared" si="201"/>
        <v>0</v>
      </c>
      <c r="N1541" s="234"/>
      <c r="O1541" s="234"/>
      <c r="P1541" s="234"/>
      <c r="Q1541" s="234"/>
      <c r="R1541" s="234"/>
      <c r="S1541" s="234"/>
      <c r="T1541" s="234"/>
      <c r="U1541" s="234"/>
      <c r="V1541" s="234"/>
      <c r="W1541" s="234"/>
      <c r="X1541" s="234"/>
      <c r="Y1541" s="234"/>
      <c r="Z1541" s="234"/>
      <c r="AA1541" s="234"/>
      <c r="AB1541" s="234"/>
      <c r="AC1541" s="234"/>
      <c r="AD1541" s="234"/>
      <c r="AE1541" s="234"/>
      <c r="AF1541" s="234"/>
      <c r="AG1541" s="234"/>
      <c r="AH1541" s="234"/>
      <c r="AI1541" s="234"/>
      <c r="AJ1541" s="234"/>
      <c r="AK1541" s="234"/>
      <c r="AL1541" s="258" t="str">
        <f t="shared" ref="AL1541:AL1604" si="203">IF($I1541&lt;5,"нет",IF($I1541&gt;9,"нет","да"))</f>
        <v>нет</v>
      </c>
      <c r="AM1541" s="258" t="str">
        <f t="shared" si="197"/>
        <v>нет</v>
      </c>
      <c r="AN1541" s="258">
        <f t="shared" si="202"/>
        <v>0</v>
      </c>
      <c r="AO1541" s="258" t="e">
        <f t="shared" ref="AO1541:AO1604" si="204">IF(LEN(G1541)=5,LEFT(G1541,1)+100,LEFT(G1541,2)+100)</f>
        <v>#VALUE!</v>
      </c>
    </row>
    <row r="1542" spans="1:41">
      <c r="A1542" s="261" t="e">
        <f t="shared" si="198"/>
        <v>#VALUE!</v>
      </c>
      <c r="B1542" s="241">
        <v>1539</v>
      </c>
      <c r="C1542" s="242"/>
      <c r="D1542" s="257" t="str">
        <f t="shared" si="199"/>
        <v/>
      </c>
      <c r="E1542" s="234"/>
      <c r="F1542" s="234"/>
      <c r="G1542" s="242"/>
      <c r="H1542" s="257" t="str">
        <f t="shared" si="200"/>
        <v/>
      </c>
      <c r="I1542" s="234"/>
      <c r="J1542" s="234"/>
      <c r="K1542" s="234"/>
      <c r="L1542" s="234"/>
      <c r="M1542" s="308">
        <f t="shared" si="201"/>
        <v>0</v>
      </c>
      <c r="N1542" s="234"/>
      <c r="O1542" s="234"/>
      <c r="P1542" s="234"/>
      <c r="Q1542" s="234"/>
      <c r="R1542" s="234"/>
      <c r="S1542" s="234"/>
      <c r="T1542" s="234"/>
      <c r="U1542" s="234"/>
      <c r="V1542" s="234"/>
      <c r="W1542" s="234"/>
      <c r="X1542" s="234"/>
      <c r="Y1542" s="234"/>
      <c r="Z1542" s="234"/>
      <c r="AA1542" s="234"/>
      <c r="AB1542" s="234"/>
      <c r="AC1542" s="234"/>
      <c r="AD1542" s="234"/>
      <c r="AE1542" s="234"/>
      <c r="AF1542" s="234"/>
      <c r="AG1542" s="234"/>
      <c r="AH1542" s="234"/>
      <c r="AI1542" s="234"/>
      <c r="AJ1542" s="234"/>
      <c r="AK1542" s="234"/>
      <c r="AL1542" s="258" t="str">
        <f t="shared" si="203"/>
        <v>нет</v>
      </c>
      <c r="AM1542" s="258" t="str">
        <f t="shared" ref="AM1542:AM1605" si="205">IF($I1542&lt;=9,"нет","да")</f>
        <v>нет</v>
      </c>
      <c r="AN1542" s="258">
        <f t="shared" si="202"/>
        <v>0</v>
      </c>
      <c r="AO1542" s="258" t="e">
        <f t="shared" si="204"/>
        <v>#VALUE!</v>
      </c>
    </row>
    <row r="1543" spans="1:41">
      <c r="A1543" s="261" t="e">
        <f t="shared" si="198"/>
        <v>#VALUE!</v>
      </c>
      <c r="B1543" s="241">
        <v>1540</v>
      </c>
      <c r="C1543" s="242"/>
      <c r="D1543" s="257" t="str">
        <f t="shared" si="199"/>
        <v/>
      </c>
      <c r="E1543" s="234"/>
      <c r="F1543" s="234"/>
      <c r="G1543" s="242"/>
      <c r="H1543" s="257" t="str">
        <f t="shared" si="200"/>
        <v/>
      </c>
      <c r="I1543" s="234"/>
      <c r="J1543" s="234"/>
      <c r="K1543" s="234"/>
      <c r="L1543" s="234"/>
      <c r="M1543" s="308">
        <f t="shared" si="201"/>
        <v>0</v>
      </c>
      <c r="N1543" s="234"/>
      <c r="O1543" s="234"/>
      <c r="P1543" s="234"/>
      <c r="Q1543" s="234"/>
      <c r="R1543" s="234"/>
      <c r="S1543" s="234"/>
      <c r="T1543" s="234"/>
      <c r="U1543" s="234"/>
      <c r="V1543" s="234"/>
      <c r="W1543" s="234"/>
      <c r="X1543" s="234"/>
      <c r="Y1543" s="234"/>
      <c r="Z1543" s="234"/>
      <c r="AA1543" s="234"/>
      <c r="AB1543" s="234"/>
      <c r="AC1543" s="234"/>
      <c r="AD1543" s="234"/>
      <c r="AE1543" s="234"/>
      <c r="AF1543" s="234"/>
      <c r="AG1543" s="234"/>
      <c r="AH1543" s="234"/>
      <c r="AI1543" s="234"/>
      <c r="AJ1543" s="234"/>
      <c r="AK1543" s="234"/>
      <c r="AL1543" s="258" t="str">
        <f t="shared" si="203"/>
        <v>нет</v>
      </c>
      <c r="AM1543" s="258" t="str">
        <f t="shared" si="205"/>
        <v>нет</v>
      </c>
      <c r="AN1543" s="258">
        <f t="shared" si="202"/>
        <v>0</v>
      </c>
      <c r="AO1543" s="258" t="e">
        <f t="shared" si="204"/>
        <v>#VALUE!</v>
      </c>
    </row>
    <row r="1544" spans="1:41">
      <c r="A1544" s="261" t="e">
        <f t="shared" ref="A1544:A1607" si="206">IF($AO1544=$C1544, "Код_ОО+МСУ_верно", "Требуется проверка кода ОО или МСУ, кроме 101, 102,103")</f>
        <v>#VALUE!</v>
      </c>
      <c r="B1544" s="241">
        <v>1541</v>
      </c>
      <c r="C1544" s="242"/>
      <c r="D1544" s="257" t="str">
        <f t="shared" si="199"/>
        <v/>
      </c>
      <c r="E1544" s="234"/>
      <c r="F1544" s="234"/>
      <c r="G1544" s="242"/>
      <c r="H1544" s="257" t="str">
        <f t="shared" si="200"/>
        <v/>
      </c>
      <c r="I1544" s="234"/>
      <c r="J1544" s="234"/>
      <c r="K1544" s="234"/>
      <c r="L1544" s="234"/>
      <c r="M1544" s="308">
        <f t="shared" si="201"/>
        <v>0</v>
      </c>
      <c r="N1544" s="234"/>
      <c r="O1544" s="234"/>
      <c r="P1544" s="234"/>
      <c r="Q1544" s="234"/>
      <c r="R1544" s="234"/>
      <c r="S1544" s="234"/>
      <c r="T1544" s="234"/>
      <c r="U1544" s="234"/>
      <c r="V1544" s="234"/>
      <c r="W1544" s="234"/>
      <c r="X1544" s="234"/>
      <c r="Y1544" s="234"/>
      <c r="Z1544" s="234"/>
      <c r="AA1544" s="234"/>
      <c r="AB1544" s="234"/>
      <c r="AC1544" s="234"/>
      <c r="AD1544" s="234"/>
      <c r="AE1544" s="234"/>
      <c r="AF1544" s="234"/>
      <c r="AG1544" s="234"/>
      <c r="AH1544" s="234"/>
      <c r="AI1544" s="234"/>
      <c r="AJ1544" s="234"/>
      <c r="AK1544" s="234"/>
      <c r="AL1544" s="258" t="str">
        <f t="shared" si="203"/>
        <v>нет</v>
      </c>
      <c r="AM1544" s="258" t="str">
        <f t="shared" si="205"/>
        <v>нет</v>
      </c>
      <c r="AN1544" s="258">
        <f t="shared" si="202"/>
        <v>0</v>
      </c>
      <c r="AO1544" s="258" t="e">
        <f t="shared" si="204"/>
        <v>#VALUE!</v>
      </c>
    </row>
    <row r="1545" spans="1:41">
      <c r="A1545" s="261" t="e">
        <f t="shared" si="206"/>
        <v>#VALUE!</v>
      </c>
      <c r="B1545" s="241">
        <v>1542</v>
      </c>
      <c r="C1545" s="242"/>
      <c r="D1545" s="257" t="str">
        <f t="shared" si="199"/>
        <v/>
      </c>
      <c r="E1545" s="234"/>
      <c r="F1545" s="234"/>
      <c r="G1545" s="242"/>
      <c r="H1545" s="257" t="str">
        <f t="shared" si="200"/>
        <v/>
      </c>
      <c r="I1545" s="234"/>
      <c r="J1545" s="234"/>
      <c r="K1545" s="234"/>
      <c r="L1545" s="234"/>
      <c r="M1545" s="308">
        <f t="shared" si="201"/>
        <v>0</v>
      </c>
      <c r="N1545" s="234"/>
      <c r="O1545" s="234"/>
      <c r="P1545" s="234"/>
      <c r="Q1545" s="234"/>
      <c r="R1545" s="234"/>
      <c r="S1545" s="234"/>
      <c r="T1545" s="234"/>
      <c r="U1545" s="234"/>
      <c r="V1545" s="234"/>
      <c r="W1545" s="234"/>
      <c r="X1545" s="234"/>
      <c r="Y1545" s="234"/>
      <c r="Z1545" s="234"/>
      <c r="AA1545" s="234"/>
      <c r="AB1545" s="234"/>
      <c r="AC1545" s="234"/>
      <c r="AD1545" s="234"/>
      <c r="AE1545" s="234"/>
      <c r="AF1545" s="234"/>
      <c r="AG1545" s="234"/>
      <c r="AH1545" s="234"/>
      <c r="AI1545" s="234"/>
      <c r="AJ1545" s="234"/>
      <c r="AK1545" s="234"/>
      <c r="AL1545" s="258" t="str">
        <f t="shared" si="203"/>
        <v>нет</v>
      </c>
      <c r="AM1545" s="258" t="str">
        <f t="shared" si="205"/>
        <v>нет</v>
      </c>
      <c r="AN1545" s="258">
        <f t="shared" si="202"/>
        <v>0</v>
      </c>
      <c r="AO1545" s="258" t="e">
        <f t="shared" si="204"/>
        <v>#VALUE!</v>
      </c>
    </row>
    <row r="1546" spans="1:41">
      <c r="A1546" s="261" t="e">
        <f t="shared" si="206"/>
        <v>#VALUE!</v>
      </c>
      <c r="B1546" s="241">
        <v>1543</v>
      </c>
      <c r="C1546" s="242"/>
      <c r="D1546" s="257" t="str">
        <f t="shared" si="199"/>
        <v/>
      </c>
      <c r="E1546" s="234"/>
      <c r="F1546" s="234"/>
      <c r="G1546" s="242"/>
      <c r="H1546" s="257" t="str">
        <f t="shared" si="200"/>
        <v/>
      </c>
      <c r="I1546" s="234"/>
      <c r="J1546" s="234"/>
      <c r="K1546" s="234"/>
      <c r="L1546" s="234"/>
      <c r="M1546" s="308">
        <f t="shared" si="201"/>
        <v>0</v>
      </c>
      <c r="N1546" s="234"/>
      <c r="O1546" s="234"/>
      <c r="P1546" s="234"/>
      <c r="Q1546" s="234"/>
      <c r="R1546" s="234"/>
      <c r="S1546" s="234"/>
      <c r="T1546" s="234"/>
      <c r="U1546" s="234"/>
      <c r="V1546" s="234"/>
      <c r="W1546" s="234"/>
      <c r="X1546" s="234"/>
      <c r="Y1546" s="234"/>
      <c r="Z1546" s="234"/>
      <c r="AA1546" s="234"/>
      <c r="AB1546" s="234"/>
      <c r="AC1546" s="234"/>
      <c r="AD1546" s="234"/>
      <c r="AE1546" s="234"/>
      <c r="AF1546" s="234"/>
      <c r="AG1546" s="234"/>
      <c r="AH1546" s="234"/>
      <c r="AI1546" s="234"/>
      <c r="AJ1546" s="234"/>
      <c r="AK1546" s="234"/>
      <c r="AL1546" s="258" t="str">
        <f t="shared" si="203"/>
        <v>нет</v>
      </c>
      <c r="AM1546" s="258" t="str">
        <f t="shared" si="205"/>
        <v>нет</v>
      </c>
      <c r="AN1546" s="258">
        <f t="shared" si="202"/>
        <v>0</v>
      </c>
      <c r="AO1546" s="258" t="e">
        <f t="shared" si="204"/>
        <v>#VALUE!</v>
      </c>
    </row>
    <row r="1547" spans="1:41">
      <c r="A1547" s="261" t="e">
        <f t="shared" si="206"/>
        <v>#VALUE!</v>
      </c>
      <c r="B1547" s="241">
        <v>1544</v>
      </c>
      <c r="C1547" s="242"/>
      <c r="D1547" s="257" t="str">
        <f t="shared" si="199"/>
        <v/>
      </c>
      <c r="E1547" s="234"/>
      <c r="F1547" s="234"/>
      <c r="G1547" s="242"/>
      <c r="H1547" s="257" t="str">
        <f t="shared" si="200"/>
        <v/>
      </c>
      <c r="I1547" s="234"/>
      <c r="J1547" s="234"/>
      <c r="K1547" s="234"/>
      <c r="L1547" s="234"/>
      <c r="M1547" s="308">
        <f t="shared" si="201"/>
        <v>0</v>
      </c>
      <c r="N1547" s="234"/>
      <c r="O1547" s="234"/>
      <c r="P1547" s="234"/>
      <c r="Q1547" s="234"/>
      <c r="R1547" s="234"/>
      <c r="S1547" s="234"/>
      <c r="T1547" s="234"/>
      <c r="U1547" s="234"/>
      <c r="V1547" s="234"/>
      <c r="W1547" s="234"/>
      <c r="X1547" s="234"/>
      <c r="Y1547" s="234"/>
      <c r="Z1547" s="234"/>
      <c r="AA1547" s="234"/>
      <c r="AB1547" s="234"/>
      <c r="AC1547" s="234"/>
      <c r="AD1547" s="234"/>
      <c r="AE1547" s="234"/>
      <c r="AF1547" s="234"/>
      <c r="AG1547" s="234"/>
      <c r="AH1547" s="234"/>
      <c r="AI1547" s="234"/>
      <c r="AJ1547" s="234"/>
      <c r="AK1547" s="234"/>
      <c r="AL1547" s="258" t="str">
        <f t="shared" si="203"/>
        <v>нет</v>
      </c>
      <c r="AM1547" s="258" t="str">
        <f t="shared" si="205"/>
        <v>нет</v>
      </c>
      <c r="AN1547" s="258">
        <f t="shared" si="202"/>
        <v>0</v>
      </c>
      <c r="AO1547" s="258" t="e">
        <f t="shared" si="204"/>
        <v>#VALUE!</v>
      </c>
    </row>
    <row r="1548" spans="1:41">
      <c r="A1548" s="261" t="e">
        <f t="shared" si="206"/>
        <v>#VALUE!</v>
      </c>
      <c r="B1548" s="241">
        <v>1545</v>
      </c>
      <c r="C1548" s="242"/>
      <c r="D1548" s="257" t="str">
        <f t="shared" si="199"/>
        <v/>
      </c>
      <c r="E1548" s="234"/>
      <c r="F1548" s="234"/>
      <c r="G1548" s="242"/>
      <c r="H1548" s="257" t="str">
        <f t="shared" si="200"/>
        <v/>
      </c>
      <c r="I1548" s="234"/>
      <c r="J1548" s="234"/>
      <c r="K1548" s="234"/>
      <c r="L1548" s="234"/>
      <c r="M1548" s="308">
        <f t="shared" si="201"/>
        <v>0</v>
      </c>
      <c r="N1548" s="234"/>
      <c r="O1548" s="234"/>
      <c r="P1548" s="234"/>
      <c r="Q1548" s="234"/>
      <c r="R1548" s="234"/>
      <c r="S1548" s="234"/>
      <c r="T1548" s="234"/>
      <c r="U1548" s="234"/>
      <c r="V1548" s="234"/>
      <c r="W1548" s="234"/>
      <c r="X1548" s="234"/>
      <c r="Y1548" s="234"/>
      <c r="Z1548" s="234"/>
      <c r="AA1548" s="234"/>
      <c r="AB1548" s="234"/>
      <c r="AC1548" s="234"/>
      <c r="AD1548" s="234"/>
      <c r="AE1548" s="234"/>
      <c r="AF1548" s="234"/>
      <c r="AG1548" s="234"/>
      <c r="AH1548" s="234"/>
      <c r="AI1548" s="234"/>
      <c r="AJ1548" s="234"/>
      <c r="AK1548" s="234"/>
      <c r="AL1548" s="258" t="str">
        <f t="shared" si="203"/>
        <v>нет</v>
      </c>
      <c r="AM1548" s="258" t="str">
        <f t="shared" si="205"/>
        <v>нет</v>
      </c>
      <c r="AN1548" s="258">
        <f t="shared" si="202"/>
        <v>0</v>
      </c>
      <c r="AO1548" s="258" t="e">
        <f t="shared" si="204"/>
        <v>#VALUE!</v>
      </c>
    </row>
    <row r="1549" spans="1:41">
      <c r="A1549" s="261" t="e">
        <f t="shared" si="206"/>
        <v>#VALUE!</v>
      </c>
      <c r="B1549" s="241">
        <v>1546</v>
      </c>
      <c r="C1549" s="242"/>
      <c r="D1549" s="257" t="str">
        <f t="shared" si="199"/>
        <v/>
      </c>
      <c r="E1549" s="234"/>
      <c r="F1549" s="234"/>
      <c r="G1549" s="242"/>
      <c r="H1549" s="257" t="str">
        <f t="shared" si="200"/>
        <v/>
      </c>
      <c r="I1549" s="234"/>
      <c r="J1549" s="234"/>
      <c r="K1549" s="234"/>
      <c r="L1549" s="234"/>
      <c r="M1549" s="308">
        <f t="shared" si="201"/>
        <v>0</v>
      </c>
      <c r="N1549" s="234"/>
      <c r="O1549" s="234"/>
      <c r="P1549" s="234"/>
      <c r="Q1549" s="234"/>
      <c r="R1549" s="234"/>
      <c r="S1549" s="234"/>
      <c r="T1549" s="234"/>
      <c r="U1549" s="234"/>
      <c r="V1549" s="234"/>
      <c r="W1549" s="234"/>
      <c r="X1549" s="234"/>
      <c r="Y1549" s="234"/>
      <c r="Z1549" s="234"/>
      <c r="AA1549" s="234"/>
      <c r="AB1549" s="234"/>
      <c r="AC1549" s="234"/>
      <c r="AD1549" s="234"/>
      <c r="AE1549" s="234"/>
      <c r="AF1549" s="234"/>
      <c r="AG1549" s="234"/>
      <c r="AH1549" s="234"/>
      <c r="AI1549" s="234"/>
      <c r="AJ1549" s="234"/>
      <c r="AK1549" s="234"/>
      <c r="AL1549" s="258" t="str">
        <f t="shared" si="203"/>
        <v>нет</v>
      </c>
      <c r="AM1549" s="258" t="str">
        <f t="shared" si="205"/>
        <v>нет</v>
      </c>
      <c r="AN1549" s="258">
        <f t="shared" si="202"/>
        <v>0</v>
      </c>
      <c r="AO1549" s="258" t="e">
        <f t="shared" si="204"/>
        <v>#VALUE!</v>
      </c>
    </row>
    <row r="1550" spans="1:41">
      <c r="A1550" s="261" t="e">
        <f t="shared" si="206"/>
        <v>#VALUE!</v>
      </c>
      <c r="B1550" s="241">
        <v>1547</v>
      </c>
      <c r="C1550" s="242"/>
      <c r="D1550" s="257" t="str">
        <f t="shared" si="199"/>
        <v/>
      </c>
      <c r="E1550" s="234"/>
      <c r="F1550" s="234"/>
      <c r="G1550" s="242"/>
      <c r="H1550" s="257" t="str">
        <f t="shared" si="200"/>
        <v/>
      </c>
      <c r="I1550" s="234"/>
      <c r="J1550" s="234"/>
      <c r="K1550" s="234"/>
      <c r="L1550" s="234"/>
      <c r="M1550" s="308">
        <f t="shared" si="201"/>
        <v>0</v>
      </c>
      <c r="N1550" s="234"/>
      <c r="O1550" s="234"/>
      <c r="P1550" s="234"/>
      <c r="Q1550" s="234"/>
      <c r="R1550" s="234"/>
      <c r="S1550" s="234"/>
      <c r="T1550" s="234"/>
      <c r="U1550" s="234"/>
      <c r="V1550" s="234"/>
      <c r="W1550" s="234"/>
      <c r="X1550" s="234"/>
      <c r="Y1550" s="234"/>
      <c r="Z1550" s="234"/>
      <c r="AA1550" s="234"/>
      <c r="AB1550" s="234"/>
      <c r="AC1550" s="234"/>
      <c r="AD1550" s="234"/>
      <c r="AE1550" s="234"/>
      <c r="AF1550" s="234"/>
      <c r="AG1550" s="234"/>
      <c r="AH1550" s="234"/>
      <c r="AI1550" s="234"/>
      <c r="AJ1550" s="234"/>
      <c r="AK1550" s="234"/>
      <c r="AL1550" s="258" t="str">
        <f t="shared" si="203"/>
        <v>нет</v>
      </c>
      <c r="AM1550" s="258" t="str">
        <f t="shared" si="205"/>
        <v>нет</v>
      </c>
      <c r="AN1550" s="258">
        <f t="shared" si="202"/>
        <v>0</v>
      </c>
      <c r="AO1550" s="258" t="e">
        <f t="shared" si="204"/>
        <v>#VALUE!</v>
      </c>
    </row>
    <row r="1551" spans="1:41">
      <c r="A1551" s="261" t="e">
        <f t="shared" si="206"/>
        <v>#VALUE!</v>
      </c>
      <c r="B1551" s="241">
        <v>1548</v>
      </c>
      <c r="C1551" s="242"/>
      <c r="D1551" s="257" t="str">
        <f t="shared" si="199"/>
        <v/>
      </c>
      <c r="E1551" s="234"/>
      <c r="F1551" s="234"/>
      <c r="G1551" s="242"/>
      <c r="H1551" s="257" t="str">
        <f t="shared" si="200"/>
        <v/>
      </c>
      <c r="I1551" s="234"/>
      <c r="J1551" s="234"/>
      <c r="K1551" s="234"/>
      <c r="L1551" s="234"/>
      <c r="M1551" s="308">
        <f t="shared" si="201"/>
        <v>0</v>
      </c>
      <c r="N1551" s="234"/>
      <c r="O1551" s="234"/>
      <c r="P1551" s="234"/>
      <c r="Q1551" s="234"/>
      <c r="R1551" s="234"/>
      <c r="S1551" s="234"/>
      <c r="T1551" s="234"/>
      <c r="U1551" s="234"/>
      <c r="V1551" s="234"/>
      <c r="W1551" s="234"/>
      <c r="X1551" s="234"/>
      <c r="Y1551" s="234"/>
      <c r="Z1551" s="234"/>
      <c r="AA1551" s="234"/>
      <c r="AB1551" s="234"/>
      <c r="AC1551" s="234"/>
      <c r="AD1551" s="234"/>
      <c r="AE1551" s="234"/>
      <c r="AF1551" s="234"/>
      <c r="AG1551" s="234"/>
      <c r="AH1551" s="234"/>
      <c r="AI1551" s="234"/>
      <c r="AJ1551" s="234"/>
      <c r="AK1551" s="234"/>
      <c r="AL1551" s="258" t="str">
        <f t="shared" si="203"/>
        <v>нет</v>
      </c>
      <c r="AM1551" s="258" t="str">
        <f t="shared" si="205"/>
        <v>нет</v>
      </c>
      <c r="AN1551" s="258">
        <f t="shared" si="202"/>
        <v>0</v>
      </c>
      <c r="AO1551" s="258" t="e">
        <f t="shared" si="204"/>
        <v>#VALUE!</v>
      </c>
    </row>
    <row r="1552" spans="1:41">
      <c r="A1552" s="261" t="e">
        <f t="shared" si="206"/>
        <v>#VALUE!</v>
      </c>
      <c r="B1552" s="241">
        <v>1549</v>
      </c>
      <c r="C1552" s="242"/>
      <c r="D1552" s="257" t="str">
        <f t="shared" si="199"/>
        <v/>
      </c>
      <c r="E1552" s="234"/>
      <c r="F1552" s="234"/>
      <c r="G1552" s="242"/>
      <c r="H1552" s="257" t="str">
        <f t="shared" si="200"/>
        <v/>
      </c>
      <c r="I1552" s="234"/>
      <c r="J1552" s="234"/>
      <c r="K1552" s="234"/>
      <c r="L1552" s="234"/>
      <c r="M1552" s="308">
        <f t="shared" si="201"/>
        <v>0</v>
      </c>
      <c r="N1552" s="234"/>
      <c r="O1552" s="234"/>
      <c r="P1552" s="234"/>
      <c r="Q1552" s="234"/>
      <c r="R1552" s="234"/>
      <c r="S1552" s="234"/>
      <c r="T1552" s="234"/>
      <c r="U1552" s="234"/>
      <c r="V1552" s="234"/>
      <c r="W1552" s="234"/>
      <c r="X1552" s="234"/>
      <c r="Y1552" s="234"/>
      <c r="Z1552" s="234"/>
      <c r="AA1552" s="234"/>
      <c r="AB1552" s="234"/>
      <c r="AC1552" s="234"/>
      <c r="AD1552" s="234"/>
      <c r="AE1552" s="234"/>
      <c r="AF1552" s="234"/>
      <c r="AG1552" s="234"/>
      <c r="AH1552" s="234"/>
      <c r="AI1552" s="234"/>
      <c r="AJ1552" s="234"/>
      <c r="AK1552" s="234"/>
      <c r="AL1552" s="258" t="str">
        <f t="shared" si="203"/>
        <v>нет</v>
      </c>
      <c r="AM1552" s="258" t="str">
        <f t="shared" si="205"/>
        <v>нет</v>
      </c>
      <c r="AN1552" s="258">
        <f t="shared" si="202"/>
        <v>0</v>
      </c>
      <c r="AO1552" s="258" t="e">
        <f t="shared" si="204"/>
        <v>#VALUE!</v>
      </c>
    </row>
    <row r="1553" spans="1:41">
      <c r="A1553" s="261" t="e">
        <f t="shared" si="206"/>
        <v>#VALUE!</v>
      </c>
      <c r="B1553" s="241">
        <v>1550</v>
      </c>
      <c r="C1553" s="242"/>
      <c r="D1553" s="257" t="str">
        <f t="shared" si="199"/>
        <v/>
      </c>
      <c r="E1553" s="234"/>
      <c r="F1553" s="234"/>
      <c r="G1553" s="242"/>
      <c r="H1553" s="257" t="str">
        <f t="shared" si="200"/>
        <v/>
      </c>
      <c r="I1553" s="234"/>
      <c r="J1553" s="234"/>
      <c r="K1553" s="234"/>
      <c r="L1553" s="234"/>
      <c r="M1553" s="308">
        <f t="shared" si="201"/>
        <v>0</v>
      </c>
      <c r="N1553" s="234"/>
      <c r="O1553" s="234"/>
      <c r="P1553" s="234"/>
      <c r="Q1553" s="234"/>
      <c r="R1553" s="234"/>
      <c r="S1553" s="234"/>
      <c r="T1553" s="234"/>
      <c r="U1553" s="234"/>
      <c r="V1553" s="234"/>
      <c r="W1553" s="234"/>
      <c r="X1553" s="234"/>
      <c r="Y1553" s="234"/>
      <c r="Z1553" s="234"/>
      <c r="AA1553" s="234"/>
      <c r="AB1553" s="234"/>
      <c r="AC1553" s="234"/>
      <c r="AD1553" s="234"/>
      <c r="AE1553" s="234"/>
      <c r="AF1553" s="234"/>
      <c r="AG1553" s="234"/>
      <c r="AH1553" s="234"/>
      <c r="AI1553" s="234"/>
      <c r="AJ1553" s="234"/>
      <c r="AK1553" s="234"/>
      <c r="AL1553" s="258" t="str">
        <f t="shared" si="203"/>
        <v>нет</v>
      </c>
      <c r="AM1553" s="258" t="str">
        <f t="shared" si="205"/>
        <v>нет</v>
      </c>
      <c r="AN1553" s="258">
        <f t="shared" si="202"/>
        <v>0</v>
      </c>
      <c r="AO1553" s="258" t="e">
        <f t="shared" si="204"/>
        <v>#VALUE!</v>
      </c>
    </row>
    <row r="1554" spans="1:41">
      <c r="A1554" s="261" t="e">
        <f t="shared" si="206"/>
        <v>#VALUE!</v>
      </c>
      <c r="B1554" s="241">
        <v>1551</v>
      </c>
      <c r="C1554" s="242"/>
      <c r="D1554" s="257" t="str">
        <f t="shared" si="199"/>
        <v/>
      </c>
      <c r="E1554" s="234"/>
      <c r="F1554" s="234"/>
      <c r="G1554" s="242"/>
      <c r="H1554" s="257" t="str">
        <f t="shared" si="200"/>
        <v/>
      </c>
      <c r="I1554" s="234"/>
      <c r="J1554" s="234"/>
      <c r="K1554" s="234"/>
      <c r="L1554" s="234"/>
      <c r="M1554" s="308">
        <f t="shared" si="201"/>
        <v>0</v>
      </c>
      <c r="N1554" s="234"/>
      <c r="O1554" s="234"/>
      <c r="P1554" s="234"/>
      <c r="Q1554" s="234"/>
      <c r="R1554" s="234"/>
      <c r="S1554" s="234"/>
      <c r="T1554" s="234"/>
      <c r="U1554" s="234"/>
      <c r="V1554" s="234"/>
      <c r="W1554" s="234"/>
      <c r="X1554" s="234"/>
      <c r="Y1554" s="234"/>
      <c r="Z1554" s="234"/>
      <c r="AA1554" s="234"/>
      <c r="AB1554" s="234"/>
      <c r="AC1554" s="234"/>
      <c r="AD1554" s="234"/>
      <c r="AE1554" s="234"/>
      <c r="AF1554" s="234"/>
      <c r="AG1554" s="234"/>
      <c r="AH1554" s="234"/>
      <c r="AI1554" s="234"/>
      <c r="AJ1554" s="234"/>
      <c r="AK1554" s="234"/>
      <c r="AL1554" s="258" t="str">
        <f t="shared" si="203"/>
        <v>нет</v>
      </c>
      <c r="AM1554" s="258" t="str">
        <f t="shared" si="205"/>
        <v>нет</v>
      </c>
      <c r="AN1554" s="258">
        <f t="shared" si="202"/>
        <v>0</v>
      </c>
      <c r="AO1554" s="258" t="e">
        <f t="shared" si="204"/>
        <v>#VALUE!</v>
      </c>
    </row>
    <row r="1555" spans="1:41">
      <c r="A1555" s="261" t="e">
        <f t="shared" si="206"/>
        <v>#VALUE!</v>
      </c>
      <c r="B1555" s="241">
        <v>1552</v>
      </c>
      <c r="C1555" s="242"/>
      <c r="D1555" s="257" t="str">
        <f t="shared" si="199"/>
        <v/>
      </c>
      <c r="E1555" s="234"/>
      <c r="F1555" s="234"/>
      <c r="G1555" s="242"/>
      <c r="H1555" s="257" t="str">
        <f t="shared" si="200"/>
        <v/>
      </c>
      <c r="I1555" s="234"/>
      <c r="J1555" s="234"/>
      <c r="K1555" s="234"/>
      <c r="L1555" s="234"/>
      <c r="M1555" s="308">
        <f t="shared" si="201"/>
        <v>0</v>
      </c>
      <c r="N1555" s="234"/>
      <c r="O1555" s="234"/>
      <c r="P1555" s="234"/>
      <c r="Q1555" s="234"/>
      <c r="R1555" s="234"/>
      <c r="S1555" s="234"/>
      <c r="T1555" s="234"/>
      <c r="U1555" s="234"/>
      <c r="V1555" s="234"/>
      <c r="W1555" s="234"/>
      <c r="X1555" s="234"/>
      <c r="Y1555" s="234"/>
      <c r="Z1555" s="234"/>
      <c r="AA1555" s="234"/>
      <c r="AB1555" s="234"/>
      <c r="AC1555" s="234"/>
      <c r="AD1555" s="234"/>
      <c r="AE1555" s="234"/>
      <c r="AF1555" s="234"/>
      <c r="AG1555" s="234"/>
      <c r="AH1555" s="234"/>
      <c r="AI1555" s="234"/>
      <c r="AJ1555" s="234"/>
      <c r="AK1555" s="234"/>
      <c r="AL1555" s="258" t="str">
        <f t="shared" si="203"/>
        <v>нет</v>
      </c>
      <c r="AM1555" s="258" t="str">
        <f t="shared" si="205"/>
        <v>нет</v>
      </c>
      <c r="AN1555" s="258">
        <f t="shared" si="202"/>
        <v>0</v>
      </c>
      <c r="AO1555" s="258" t="e">
        <f t="shared" si="204"/>
        <v>#VALUE!</v>
      </c>
    </row>
    <row r="1556" spans="1:41">
      <c r="A1556" s="261" t="e">
        <f t="shared" si="206"/>
        <v>#VALUE!</v>
      </c>
      <c r="B1556" s="241">
        <v>1553</v>
      </c>
      <c r="C1556" s="242"/>
      <c r="D1556" s="257" t="str">
        <f t="shared" si="199"/>
        <v/>
      </c>
      <c r="E1556" s="234"/>
      <c r="F1556" s="234"/>
      <c r="G1556" s="242"/>
      <c r="H1556" s="257" t="str">
        <f t="shared" si="200"/>
        <v/>
      </c>
      <c r="I1556" s="234"/>
      <c r="J1556" s="234"/>
      <c r="K1556" s="234"/>
      <c r="L1556" s="234"/>
      <c r="M1556" s="308">
        <f t="shared" si="201"/>
        <v>0</v>
      </c>
      <c r="N1556" s="234"/>
      <c r="O1556" s="234"/>
      <c r="P1556" s="234"/>
      <c r="Q1556" s="234"/>
      <c r="R1556" s="234"/>
      <c r="S1556" s="234"/>
      <c r="T1556" s="234"/>
      <c r="U1556" s="234"/>
      <c r="V1556" s="234"/>
      <c r="W1556" s="234"/>
      <c r="X1556" s="234"/>
      <c r="Y1556" s="234"/>
      <c r="Z1556" s="234"/>
      <c r="AA1556" s="234"/>
      <c r="AB1556" s="234"/>
      <c r="AC1556" s="234"/>
      <c r="AD1556" s="234"/>
      <c r="AE1556" s="234"/>
      <c r="AF1556" s="234"/>
      <c r="AG1556" s="234"/>
      <c r="AH1556" s="234"/>
      <c r="AI1556" s="234"/>
      <c r="AJ1556" s="234"/>
      <c r="AK1556" s="234"/>
      <c r="AL1556" s="258" t="str">
        <f t="shared" si="203"/>
        <v>нет</v>
      </c>
      <c r="AM1556" s="258" t="str">
        <f t="shared" si="205"/>
        <v>нет</v>
      </c>
      <c r="AN1556" s="258">
        <f t="shared" si="202"/>
        <v>0</v>
      </c>
      <c r="AO1556" s="258" t="e">
        <f t="shared" si="204"/>
        <v>#VALUE!</v>
      </c>
    </row>
    <row r="1557" spans="1:41">
      <c r="A1557" s="261" t="e">
        <f t="shared" si="206"/>
        <v>#VALUE!</v>
      </c>
      <c r="B1557" s="241">
        <v>1554</v>
      </c>
      <c r="C1557" s="242"/>
      <c r="D1557" s="257" t="str">
        <f t="shared" si="199"/>
        <v/>
      </c>
      <c r="E1557" s="234"/>
      <c r="F1557" s="234"/>
      <c r="G1557" s="242"/>
      <c r="H1557" s="257" t="str">
        <f t="shared" si="200"/>
        <v/>
      </c>
      <c r="I1557" s="234"/>
      <c r="J1557" s="234"/>
      <c r="K1557" s="234"/>
      <c r="L1557" s="234"/>
      <c r="M1557" s="308">
        <f t="shared" si="201"/>
        <v>0</v>
      </c>
      <c r="N1557" s="234"/>
      <c r="O1557" s="234"/>
      <c r="P1557" s="234"/>
      <c r="Q1557" s="234"/>
      <c r="R1557" s="234"/>
      <c r="S1557" s="234"/>
      <c r="T1557" s="234"/>
      <c r="U1557" s="234"/>
      <c r="V1557" s="234"/>
      <c r="W1557" s="234"/>
      <c r="X1557" s="234"/>
      <c r="Y1557" s="234"/>
      <c r="Z1557" s="234"/>
      <c r="AA1557" s="234"/>
      <c r="AB1557" s="234"/>
      <c r="AC1557" s="234"/>
      <c r="AD1557" s="234"/>
      <c r="AE1557" s="234"/>
      <c r="AF1557" s="234"/>
      <c r="AG1557" s="234"/>
      <c r="AH1557" s="234"/>
      <c r="AI1557" s="234"/>
      <c r="AJ1557" s="234"/>
      <c r="AK1557" s="234"/>
      <c r="AL1557" s="258" t="str">
        <f t="shared" si="203"/>
        <v>нет</v>
      </c>
      <c r="AM1557" s="258" t="str">
        <f t="shared" si="205"/>
        <v>нет</v>
      </c>
      <c r="AN1557" s="258">
        <f t="shared" si="202"/>
        <v>0</v>
      </c>
      <c r="AO1557" s="258" t="e">
        <f t="shared" si="204"/>
        <v>#VALUE!</v>
      </c>
    </row>
    <row r="1558" spans="1:41">
      <c r="A1558" s="261" t="e">
        <f t="shared" si="206"/>
        <v>#VALUE!</v>
      </c>
      <c r="B1558" s="241">
        <v>1555</v>
      </c>
      <c r="C1558" s="242"/>
      <c r="D1558" s="257" t="str">
        <f t="shared" si="199"/>
        <v/>
      </c>
      <c r="E1558" s="234"/>
      <c r="F1558" s="234"/>
      <c r="G1558" s="242"/>
      <c r="H1558" s="257" t="str">
        <f t="shared" si="200"/>
        <v/>
      </c>
      <c r="I1558" s="234"/>
      <c r="J1558" s="234"/>
      <c r="K1558" s="234"/>
      <c r="L1558" s="234"/>
      <c r="M1558" s="308">
        <f t="shared" si="201"/>
        <v>0</v>
      </c>
      <c r="N1558" s="234"/>
      <c r="O1558" s="234"/>
      <c r="P1558" s="234"/>
      <c r="Q1558" s="234"/>
      <c r="R1558" s="234"/>
      <c r="S1558" s="234"/>
      <c r="T1558" s="234"/>
      <c r="U1558" s="234"/>
      <c r="V1558" s="234"/>
      <c r="W1558" s="234"/>
      <c r="X1558" s="234"/>
      <c r="Y1558" s="234"/>
      <c r="Z1558" s="234"/>
      <c r="AA1558" s="234"/>
      <c r="AB1558" s="234"/>
      <c r="AC1558" s="234"/>
      <c r="AD1558" s="234"/>
      <c r="AE1558" s="234"/>
      <c r="AF1558" s="234"/>
      <c r="AG1558" s="234"/>
      <c r="AH1558" s="234"/>
      <c r="AI1558" s="234"/>
      <c r="AJ1558" s="234"/>
      <c r="AK1558" s="234"/>
      <c r="AL1558" s="258" t="str">
        <f t="shared" si="203"/>
        <v>нет</v>
      </c>
      <c r="AM1558" s="258" t="str">
        <f t="shared" si="205"/>
        <v>нет</v>
      </c>
      <c r="AN1558" s="258">
        <f t="shared" si="202"/>
        <v>0</v>
      </c>
      <c r="AO1558" s="258" t="e">
        <f t="shared" si="204"/>
        <v>#VALUE!</v>
      </c>
    </row>
    <row r="1559" spans="1:41">
      <c r="A1559" s="261" t="e">
        <f t="shared" si="206"/>
        <v>#VALUE!</v>
      </c>
      <c r="B1559" s="241">
        <v>1556</v>
      </c>
      <c r="C1559" s="242"/>
      <c r="D1559" s="257" t="str">
        <f t="shared" si="199"/>
        <v/>
      </c>
      <c r="E1559" s="234"/>
      <c r="F1559" s="234"/>
      <c r="G1559" s="242"/>
      <c r="H1559" s="257" t="str">
        <f t="shared" si="200"/>
        <v/>
      </c>
      <c r="I1559" s="234"/>
      <c r="J1559" s="234"/>
      <c r="K1559" s="234"/>
      <c r="L1559" s="234"/>
      <c r="M1559" s="308">
        <f t="shared" si="201"/>
        <v>0</v>
      </c>
      <c r="N1559" s="234"/>
      <c r="O1559" s="234"/>
      <c r="P1559" s="234"/>
      <c r="Q1559" s="234"/>
      <c r="R1559" s="234"/>
      <c r="S1559" s="234"/>
      <c r="T1559" s="234"/>
      <c r="U1559" s="234"/>
      <c r="V1559" s="234"/>
      <c r="W1559" s="234"/>
      <c r="X1559" s="234"/>
      <c r="Y1559" s="234"/>
      <c r="Z1559" s="234"/>
      <c r="AA1559" s="234"/>
      <c r="AB1559" s="234"/>
      <c r="AC1559" s="234"/>
      <c r="AD1559" s="234"/>
      <c r="AE1559" s="234"/>
      <c r="AF1559" s="234"/>
      <c r="AG1559" s="234"/>
      <c r="AH1559" s="234"/>
      <c r="AI1559" s="234"/>
      <c r="AJ1559" s="234"/>
      <c r="AK1559" s="234"/>
      <c r="AL1559" s="258" t="str">
        <f t="shared" si="203"/>
        <v>нет</v>
      </c>
      <c r="AM1559" s="258" t="str">
        <f t="shared" si="205"/>
        <v>нет</v>
      </c>
      <c r="AN1559" s="258">
        <f t="shared" si="202"/>
        <v>0</v>
      </c>
      <c r="AO1559" s="258" t="e">
        <f t="shared" si="204"/>
        <v>#VALUE!</v>
      </c>
    </row>
    <row r="1560" spans="1:41">
      <c r="A1560" s="261" t="e">
        <f t="shared" si="206"/>
        <v>#VALUE!</v>
      </c>
      <c r="B1560" s="241">
        <v>1557</v>
      </c>
      <c r="C1560" s="242"/>
      <c r="D1560" s="257" t="str">
        <f t="shared" si="199"/>
        <v/>
      </c>
      <c r="E1560" s="234"/>
      <c r="F1560" s="234"/>
      <c r="G1560" s="242"/>
      <c r="H1560" s="257" t="str">
        <f t="shared" si="200"/>
        <v/>
      </c>
      <c r="I1560" s="234"/>
      <c r="J1560" s="234"/>
      <c r="K1560" s="234"/>
      <c r="L1560" s="234"/>
      <c r="M1560" s="308">
        <f t="shared" si="201"/>
        <v>0</v>
      </c>
      <c r="N1560" s="234"/>
      <c r="O1560" s="234"/>
      <c r="P1560" s="234"/>
      <c r="Q1560" s="234"/>
      <c r="R1560" s="234"/>
      <c r="S1560" s="234"/>
      <c r="T1560" s="234"/>
      <c r="U1560" s="234"/>
      <c r="V1560" s="234"/>
      <c r="W1560" s="234"/>
      <c r="X1560" s="234"/>
      <c r="Y1560" s="234"/>
      <c r="Z1560" s="234"/>
      <c r="AA1560" s="234"/>
      <c r="AB1560" s="234"/>
      <c r="AC1560" s="234"/>
      <c r="AD1560" s="234"/>
      <c r="AE1560" s="234"/>
      <c r="AF1560" s="234"/>
      <c r="AG1560" s="234"/>
      <c r="AH1560" s="234"/>
      <c r="AI1560" s="234"/>
      <c r="AJ1560" s="234"/>
      <c r="AK1560" s="234"/>
      <c r="AL1560" s="258" t="str">
        <f t="shared" si="203"/>
        <v>нет</v>
      </c>
      <c r="AM1560" s="258" t="str">
        <f t="shared" si="205"/>
        <v>нет</v>
      </c>
      <c r="AN1560" s="258">
        <f t="shared" si="202"/>
        <v>0</v>
      </c>
      <c r="AO1560" s="258" t="e">
        <f t="shared" si="204"/>
        <v>#VALUE!</v>
      </c>
    </row>
    <row r="1561" spans="1:41">
      <c r="A1561" s="261" t="e">
        <f t="shared" si="206"/>
        <v>#VALUE!</v>
      </c>
      <c r="B1561" s="241">
        <v>1558</v>
      </c>
      <c r="C1561" s="242"/>
      <c r="D1561" s="257" t="str">
        <f t="shared" si="199"/>
        <v/>
      </c>
      <c r="E1561" s="234"/>
      <c r="F1561" s="234"/>
      <c r="G1561" s="242"/>
      <c r="H1561" s="257" t="str">
        <f t="shared" si="200"/>
        <v/>
      </c>
      <c r="I1561" s="234"/>
      <c r="J1561" s="234"/>
      <c r="K1561" s="234"/>
      <c r="L1561" s="234"/>
      <c r="M1561" s="308">
        <f t="shared" si="201"/>
        <v>0</v>
      </c>
      <c r="N1561" s="234"/>
      <c r="O1561" s="234"/>
      <c r="P1561" s="234"/>
      <c r="Q1561" s="234"/>
      <c r="R1561" s="234"/>
      <c r="S1561" s="234"/>
      <c r="T1561" s="234"/>
      <c r="U1561" s="234"/>
      <c r="V1561" s="234"/>
      <c r="W1561" s="234"/>
      <c r="X1561" s="234"/>
      <c r="Y1561" s="234"/>
      <c r="Z1561" s="234"/>
      <c r="AA1561" s="234"/>
      <c r="AB1561" s="234"/>
      <c r="AC1561" s="234"/>
      <c r="AD1561" s="234"/>
      <c r="AE1561" s="234"/>
      <c r="AF1561" s="234"/>
      <c r="AG1561" s="234"/>
      <c r="AH1561" s="234"/>
      <c r="AI1561" s="234"/>
      <c r="AJ1561" s="234"/>
      <c r="AK1561" s="234"/>
      <c r="AL1561" s="258" t="str">
        <f t="shared" si="203"/>
        <v>нет</v>
      </c>
      <c r="AM1561" s="258" t="str">
        <f t="shared" si="205"/>
        <v>нет</v>
      </c>
      <c r="AN1561" s="258">
        <f t="shared" si="202"/>
        <v>0</v>
      </c>
      <c r="AO1561" s="258" t="e">
        <f t="shared" si="204"/>
        <v>#VALUE!</v>
      </c>
    </row>
    <row r="1562" spans="1:41">
      <c r="A1562" s="261" t="e">
        <f t="shared" si="206"/>
        <v>#VALUE!</v>
      </c>
      <c r="B1562" s="241">
        <v>1559</v>
      </c>
      <c r="C1562" s="242"/>
      <c r="D1562" s="257" t="str">
        <f t="shared" si="199"/>
        <v/>
      </c>
      <c r="E1562" s="234"/>
      <c r="F1562" s="234"/>
      <c r="G1562" s="242"/>
      <c r="H1562" s="257" t="str">
        <f t="shared" si="200"/>
        <v/>
      </c>
      <c r="I1562" s="234"/>
      <c r="J1562" s="234"/>
      <c r="K1562" s="234"/>
      <c r="L1562" s="234"/>
      <c r="M1562" s="308">
        <f t="shared" si="201"/>
        <v>0</v>
      </c>
      <c r="N1562" s="234"/>
      <c r="O1562" s="234"/>
      <c r="P1562" s="234"/>
      <c r="Q1562" s="234"/>
      <c r="R1562" s="234"/>
      <c r="S1562" s="234"/>
      <c r="T1562" s="234"/>
      <c r="U1562" s="234"/>
      <c r="V1562" s="234"/>
      <c r="W1562" s="234"/>
      <c r="X1562" s="234"/>
      <c r="Y1562" s="234"/>
      <c r="Z1562" s="234"/>
      <c r="AA1562" s="234"/>
      <c r="AB1562" s="234"/>
      <c r="AC1562" s="234"/>
      <c r="AD1562" s="234"/>
      <c r="AE1562" s="234"/>
      <c r="AF1562" s="234"/>
      <c r="AG1562" s="234"/>
      <c r="AH1562" s="234"/>
      <c r="AI1562" s="234"/>
      <c r="AJ1562" s="234"/>
      <c r="AK1562" s="234"/>
      <c r="AL1562" s="258" t="str">
        <f t="shared" si="203"/>
        <v>нет</v>
      </c>
      <c r="AM1562" s="258" t="str">
        <f t="shared" si="205"/>
        <v>нет</v>
      </c>
      <c r="AN1562" s="258">
        <f t="shared" si="202"/>
        <v>0</v>
      </c>
      <c r="AO1562" s="258" t="e">
        <f t="shared" si="204"/>
        <v>#VALUE!</v>
      </c>
    </row>
    <row r="1563" spans="1:41">
      <c r="A1563" s="261" t="e">
        <f t="shared" si="206"/>
        <v>#VALUE!</v>
      </c>
      <c r="B1563" s="241">
        <v>1560</v>
      </c>
      <c r="C1563" s="242"/>
      <c r="D1563" s="257" t="str">
        <f t="shared" si="199"/>
        <v/>
      </c>
      <c r="E1563" s="234"/>
      <c r="F1563" s="234"/>
      <c r="G1563" s="242"/>
      <c r="H1563" s="257" t="str">
        <f t="shared" si="200"/>
        <v/>
      </c>
      <c r="I1563" s="234"/>
      <c r="J1563" s="234"/>
      <c r="K1563" s="234"/>
      <c r="L1563" s="234"/>
      <c r="M1563" s="308">
        <f t="shared" si="201"/>
        <v>0</v>
      </c>
      <c r="N1563" s="234"/>
      <c r="O1563" s="234"/>
      <c r="P1563" s="234"/>
      <c r="Q1563" s="234"/>
      <c r="R1563" s="234"/>
      <c r="S1563" s="234"/>
      <c r="T1563" s="234"/>
      <c r="U1563" s="234"/>
      <c r="V1563" s="234"/>
      <c r="W1563" s="234"/>
      <c r="X1563" s="234"/>
      <c r="Y1563" s="234"/>
      <c r="Z1563" s="234"/>
      <c r="AA1563" s="234"/>
      <c r="AB1563" s="234"/>
      <c r="AC1563" s="234"/>
      <c r="AD1563" s="234"/>
      <c r="AE1563" s="234"/>
      <c r="AF1563" s="234"/>
      <c r="AG1563" s="234"/>
      <c r="AH1563" s="234"/>
      <c r="AI1563" s="234"/>
      <c r="AJ1563" s="234"/>
      <c r="AK1563" s="234"/>
      <c r="AL1563" s="258" t="str">
        <f t="shared" si="203"/>
        <v>нет</v>
      </c>
      <c r="AM1563" s="258" t="str">
        <f t="shared" si="205"/>
        <v>нет</v>
      </c>
      <c r="AN1563" s="258">
        <f t="shared" si="202"/>
        <v>0</v>
      </c>
      <c r="AO1563" s="258" t="e">
        <f t="shared" si="204"/>
        <v>#VALUE!</v>
      </c>
    </row>
    <row r="1564" spans="1:41">
      <c r="A1564" s="261" t="e">
        <f t="shared" si="206"/>
        <v>#VALUE!</v>
      </c>
      <c r="B1564" s="241">
        <v>1561</v>
      </c>
      <c r="C1564" s="242"/>
      <c r="D1564" s="257" t="str">
        <f t="shared" si="199"/>
        <v/>
      </c>
      <c r="E1564" s="234"/>
      <c r="F1564" s="234"/>
      <c r="G1564" s="242"/>
      <c r="H1564" s="257" t="str">
        <f t="shared" si="200"/>
        <v/>
      </c>
      <c r="I1564" s="234"/>
      <c r="J1564" s="234"/>
      <c r="K1564" s="234"/>
      <c r="L1564" s="234"/>
      <c r="M1564" s="308">
        <f t="shared" si="201"/>
        <v>0</v>
      </c>
      <c r="N1564" s="234"/>
      <c r="O1564" s="234"/>
      <c r="P1564" s="234"/>
      <c r="Q1564" s="234"/>
      <c r="R1564" s="234"/>
      <c r="S1564" s="234"/>
      <c r="T1564" s="234"/>
      <c r="U1564" s="234"/>
      <c r="V1564" s="234"/>
      <c r="W1564" s="234"/>
      <c r="X1564" s="234"/>
      <c r="Y1564" s="234"/>
      <c r="Z1564" s="234"/>
      <c r="AA1564" s="234"/>
      <c r="AB1564" s="234"/>
      <c r="AC1564" s="234"/>
      <c r="AD1564" s="234"/>
      <c r="AE1564" s="234"/>
      <c r="AF1564" s="234"/>
      <c r="AG1564" s="234"/>
      <c r="AH1564" s="234"/>
      <c r="AI1564" s="234"/>
      <c r="AJ1564" s="234"/>
      <c r="AK1564" s="234"/>
      <c r="AL1564" s="258" t="str">
        <f t="shared" si="203"/>
        <v>нет</v>
      </c>
      <c r="AM1564" s="258" t="str">
        <f t="shared" si="205"/>
        <v>нет</v>
      </c>
      <c r="AN1564" s="258">
        <f t="shared" si="202"/>
        <v>0</v>
      </c>
      <c r="AO1564" s="258" t="e">
        <f t="shared" si="204"/>
        <v>#VALUE!</v>
      </c>
    </row>
    <row r="1565" spans="1:41">
      <c r="A1565" s="261" t="e">
        <f t="shared" si="206"/>
        <v>#VALUE!</v>
      </c>
      <c r="B1565" s="241">
        <v>1562</v>
      </c>
      <c r="C1565" s="242"/>
      <c r="D1565" s="257" t="str">
        <f t="shared" si="199"/>
        <v/>
      </c>
      <c r="E1565" s="234"/>
      <c r="F1565" s="234"/>
      <c r="G1565" s="242"/>
      <c r="H1565" s="257" t="str">
        <f t="shared" si="200"/>
        <v/>
      </c>
      <c r="I1565" s="234"/>
      <c r="J1565" s="234"/>
      <c r="K1565" s="234"/>
      <c r="L1565" s="234"/>
      <c r="M1565" s="308">
        <f t="shared" si="201"/>
        <v>0</v>
      </c>
      <c r="N1565" s="234"/>
      <c r="O1565" s="234"/>
      <c r="P1565" s="234"/>
      <c r="Q1565" s="234"/>
      <c r="R1565" s="234"/>
      <c r="S1565" s="234"/>
      <c r="T1565" s="234"/>
      <c r="U1565" s="234"/>
      <c r="V1565" s="234"/>
      <c r="W1565" s="234"/>
      <c r="X1565" s="234"/>
      <c r="Y1565" s="234"/>
      <c r="Z1565" s="234"/>
      <c r="AA1565" s="234"/>
      <c r="AB1565" s="234"/>
      <c r="AC1565" s="234"/>
      <c r="AD1565" s="234"/>
      <c r="AE1565" s="234"/>
      <c r="AF1565" s="234"/>
      <c r="AG1565" s="234"/>
      <c r="AH1565" s="234"/>
      <c r="AI1565" s="234"/>
      <c r="AJ1565" s="234"/>
      <c r="AK1565" s="234"/>
      <c r="AL1565" s="258" t="str">
        <f t="shared" si="203"/>
        <v>нет</v>
      </c>
      <c r="AM1565" s="258" t="str">
        <f t="shared" si="205"/>
        <v>нет</v>
      </c>
      <c r="AN1565" s="258">
        <f t="shared" si="202"/>
        <v>0</v>
      </c>
      <c r="AO1565" s="258" t="e">
        <f t="shared" si="204"/>
        <v>#VALUE!</v>
      </c>
    </row>
    <row r="1566" spans="1:41">
      <c r="A1566" s="261" t="e">
        <f t="shared" si="206"/>
        <v>#VALUE!</v>
      </c>
      <c r="B1566" s="241">
        <v>1563</v>
      </c>
      <c r="C1566" s="242"/>
      <c r="D1566" s="257" t="str">
        <f t="shared" si="199"/>
        <v/>
      </c>
      <c r="E1566" s="234"/>
      <c r="F1566" s="234"/>
      <c r="G1566" s="242"/>
      <c r="H1566" s="257" t="str">
        <f t="shared" si="200"/>
        <v/>
      </c>
      <c r="I1566" s="234"/>
      <c r="J1566" s="234"/>
      <c r="K1566" s="234"/>
      <c r="L1566" s="234"/>
      <c r="M1566" s="308">
        <f t="shared" si="201"/>
        <v>0</v>
      </c>
      <c r="N1566" s="234"/>
      <c r="O1566" s="234"/>
      <c r="P1566" s="234"/>
      <c r="Q1566" s="234"/>
      <c r="R1566" s="234"/>
      <c r="S1566" s="234"/>
      <c r="T1566" s="234"/>
      <c r="U1566" s="234"/>
      <c r="V1566" s="234"/>
      <c r="W1566" s="234"/>
      <c r="X1566" s="234"/>
      <c r="Y1566" s="234"/>
      <c r="Z1566" s="234"/>
      <c r="AA1566" s="234"/>
      <c r="AB1566" s="234"/>
      <c r="AC1566" s="234"/>
      <c r="AD1566" s="234"/>
      <c r="AE1566" s="234"/>
      <c r="AF1566" s="234"/>
      <c r="AG1566" s="234"/>
      <c r="AH1566" s="234"/>
      <c r="AI1566" s="234"/>
      <c r="AJ1566" s="234"/>
      <c r="AK1566" s="234"/>
      <c r="AL1566" s="258" t="str">
        <f t="shared" si="203"/>
        <v>нет</v>
      </c>
      <c r="AM1566" s="258" t="str">
        <f t="shared" si="205"/>
        <v>нет</v>
      </c>
      <c r="AN1566" s="258">
        <f t="shared" si="202"/>
        <v>0</v>
      </c>
      <c r="AO1566" s="258" t="e">
        <f t="shared" si="204"/>
        <v>#VALUE!</v>
      </c>
    </row>
    <row r="1567" spans="1:41">
      <c r="A1567" s="261" t="e">
        <f t="shared" si="206"/>
        <v>#VALUE!</v>
      </c>
      <c r="B1567" s="241">
        <v>1564</v>
      </c>
      <c r="C1567" s="242"/>
      <c r="D1567" s="257" t="str">
        <f t="shared" si="199"/>
        <v/>
      </c>
      <c r="E1567" s="234"/>
      <c r="F1567" s="234"/>
      <c r="G1567" s="242"/>
      <c r="H1567" s="257" t="str">
        <f t="shared" si="200"/>
        <v/>
      </c>
      <c r="I1567" s="234"/>
      <c r="J1567" s="234"/>
      <c r="K1567" s="234"/>
      <c r="L1567" s="234"/>
      <c r="M1567" s="308">
        <f t="shared" si="201"/>
        <v>0</v>
      </c>
      <c r="N1567" s="234"/>
      <c r="O1567" s="234"/>
      <c r="P1567" s="234"/>
      <c r="Q1567" s="234"/>
      <c r="R1567" s="234"/>
      <c r="S1567" s="234"/>
      <c r="T1567" s="234"/>
      <c r="U1567" s="234"/>
      <c r="V1567" s="234"/>
      <c r="W1567" s="234"/>
      <c r="X1567" s="234"/>
      <c r="Y1567" s="234"/>
      <c r="Z1567" s="234"/>
      <c r="AA1567" s="234"/>
      <c r="AB1567" s="234"/>
      <c r="AC1567" s="234"/>
      <c r="AD1567" s="234"/>
      <c r="AE1567" s="234"/>
      <c r="AF1567" s="234"/>
      <c r="AG1567" s="234"/>
      <c r="AH1567" s="234"/>
      <c r="AI1567" s="234"/>
      <c r="AJ1567" s="234"/>
      <c r="AK1567" s="234"/>
      <c r="AL1567" s="258" t="str">
        <f t="shared" si="203"/>
        <v>нет</v>
      </c>
      <c r="AM1567" s="258" t="str">
        <f t="shared" si="205"/>
        <v>нет</v>
      </c>
      <c r="AN1567" s="258">
        <f t="shared" si="202"/>
        <v>0</v>
      </c>
      <c r="AO1567" s="258" t="e">
        <f t="shared" si="204"/>
        <v>#VALUE!</v>
      </c>
    </row>
    <row r="1568" spans="1:41">
      <c r="A1568" s="261" t="e">
        <f t="shared" si="206"/>
        <v>#VALUE!</v>
      </c>
      <c r="B1568" s="241">
        <v>1565</v>
      </c>
      <c r="C1568" s="242"/>
      <c r="D1568" s="257" t="str">
        <f t="shared" si="199"/>
        <v/>
      </c>
      <c r="E1568" s="234"/>
      <c r="F1568" s="234"/>
      <c r="G1568" s="242"/>
      <c r="H1568" s="257" t="str">
        <f t="shared" si="200"/>
        <v/>
      </c>
      <c r="I1568" s="234"/>
      <c r="J1568" s="234"/>
      <c r="K1568" s="234"/>
      <c r="L1568" s="234"/>
      <c r="M1568" s="308">
        <f t="shared" si="201"/>
        <v>0</v>
      </c>
      <c r="N1568" s="234"/>
      <c r="O1568" s="234"/>
      <c r="P1568" s="234"/>
      <c r="Q1568" s="234"/>
      <c r="R1568" s="234"/>
      <c r="S1568" s="234"/>
      <c r="T1568" s="234"/>
      <c r="U1568" s="234"/>
      <c r="V1568" s="234"/>
      <c r="W1568" s="234"/>
      <c r="X1568" s="234"/>
      <c r="Y1568" s="234"/>
      <c r="Z1568" s="234"/>
      <c r="AA1568" s="234"/>
      <c r="AB1568" s="234"/>
      <c r="AC1568" s="234"/>
      <c r="AD1568" s="234"/>
      <c r="AE1568" s="234"/>
      <c r="AF1568" s="234"/>
      <c r="AG1568" s="234"/>
      <c r="AH1568" s="234"/>
      <c r="AI1568" s="234"/>
      <c r="AJ1568" s="234"/>
      <c r="AK1568" s="234"/>
      <c r="AL1568" s="258" t="str">
        <f t="shared" si="203"/>
        <v>нет</v>
      </c>
      <c r="AM1568" s="258" t="str">
        <f t="shared" si="205"/>
        <v>нет</v>
      </c>
      <c r="AN1568" s="258">
        <f t="shared" si="202"/>
        <v>0</v>
      </c>
      <c r="AO1568" s="258" t="e">
        <f t="shared" si="204"/>
        <v>#VALUE!</v>
      </c>
    </row>
    <row r="1569" spans="1:41">
      <c r="A1569" s="261" t="e">
        <f t="shared" si="206"/>
        <v>#VALUE!</v>
      </c>
      <c r="B1569" s="241">
        <v>1566</v>
      </c>
      <c r="C1569" s="242"/>
      <c r="D1569" s="257" t="str">
        <f t="shared" si="199"/>
        <v/>
      </c>
      <c r="E1569" s="234"/>
      <c r="F1569" s="234"/>
      <c r="G1569" s="242"/>
      <c r="H1569" s="257" t="str">
        <f t="shared" si="200"/>
        <v/>
      </c>
      <c r="I1569" s="234"/>
      <c r="J1569" s="234"/>
      <c r="K1569" s="234"/>
      <c r="L1569" s="234"/>
      <c r="M1569" s="308">
        <f t="shared" si="201"/>
        <v>0</v>
      </c>
      <c r="N1569" s="234"/>
      <c r="O1569" s="234"/>
      <c r="P1569" s="234"/>
      <c r="Q1569" s="234"/>
      <c r="R1569" s="234"/>
      <c r="S1569" s="234"/>
      <c r="T1569" s="234"/>
      <c r="U1569" s="234"/>
      <c r="V1569" s="234"/>
      <c r="W1569" s="234"/>
      <c r="X1569" s="234"/>
      <c r="Y1569" s="234"/>
      <c r="Z1569" s="234"/>
      <c r="AA1569" s="234"/>
      <c r="AB1569" s="234"/>
      <c r="AC1569" s="234"/>
      <c r="AD1569" s="234"/>
      <c r="AE1569" s="234"/>
      <c r="AF1569" s="234"/>
      <c r="AG1569" s="234"/>
      <c r="AH1569" s="234"/>
      <c r="AI1569" s="234"/>
      <c r="AJ1569" s="234"/>
      <c r="AK1569" s="234"/>
      <c r="AL1569" s="258" t="str">
        <f t="shared" si="203"/>
        <v>нет</v>
      </c>
      <c r="AM1569" s="258" t="str">
        <f t="shared" si="205"/>
        <v>нет</v>
      </c>
      <c r="AN1569" s="258">
        <f t="shared" si="202"/>
        <v>0</v>
      </c>
      <c r="AO1569" s="258" t="e">
        <f t="shared" si="204"/>
        <v>#VALUE!</v>
      </c>
    </row>
    <row r="1570" spans="1:41">
      <c r="A1570" s="261" t="e">
        <f t="shared" si="206"/>
        <v>#VALUE!</v>
      </c>
      <c r="B1570" s="241">
        <v>1567</v>
      </c>
      <c r="C1570" s="242"/>
      <c r="D1570" s="257" t="str">
        <f t="shared" si="199"/>
        <v/>
      </c>
      <c r="E1570" s="234"/>
      <c r="F1570" s="234"/>
      <c r="G1570" s="242"/>
      <c r="H1570" s="257" t="str">
        <f t="shared" si="200"/>
        <v/>
      </c>
      <c r="I1570" s="234"/>
      <c r="J1570" s="234"/>
      <c r="K1570" s="234"/>
      <c r="L1570" s="234"/>
      <c r="M1570" s="308">
        <f t="shared" si="201"/>
        <v>0</v>
      </c>
      <c r="N1570" s="234"/>
      <c r="O1570" s="234"/>
      <c r="P1570" s="234"/>
      <c r="Q1570" s="234"/>
      <c r="R1570" s="234"/>
      <c r="S1570" s="234"/>
      <c r="T1570" s="234"/>
      <c r="U1570" s="234"/>
      <c r="V1570" s="234"/>
      <c r="W1570" s="234"/>
      <c r="X1570" s="234"/>
      <c r="Y1570" s="234"/>
      <c r="Z1570" s="234"/>
      <c r="AA1570" s="234"/>
      <c r="AB1570" s="234"/>
      <c r="AC1570" s="234"/>
      <c r="AD1570" s="234"/>
      <c r="AE1570" s="234"/>
      <c r="AF1570" s="234"/>
      <c r="AG1570" s="234"/>
      <c r="AH1570" s="234"/>
      <c r="AI1570" s="234"/>
      <c r="AJ1570" s="234"/>
      <c r="AK1570" s="234"/>
      <c r="AL1570" s="258" t="str">
        <f t="shared" si="203"/>
        <v>нет</v>
      </c>
      <c r="AM1570" s="258" t="str">
        <f t="shared" si="205"/>
        <v>нет</v>
      </c>
      <c r="AN1570" s="258">
        <f t="shared" si="202"/>
        <v>0</v>
      </c>
      <c r="AO1570" s="258" t="e">
        <f t="shared" si="204"/>
        <v>#VALUE!</v>
      </c>
    </row>
    <row r="1571" spans="1:41">
      <c r="A1571" s="261" t="e">
        <f t="shared" si="206"/>
        <v>#VALUE!</v>
      </c>
      <c r="B1571" s="241">
        <v>1568</v>
      </c>
      <c r="C1571" s="242"/>
      <c r="D1571" s="257" t="str">
        <f t="shared" si="199"/>
        <v/>
      </c>
      <c r="E1571" s="234"/>
      <c r="F1571" s="234"/>
      <c r="G1571" s="242"/>
      <c r="H1571" s="257" t="str">
        <f t="shared" si="200"/>
        <v/>
      </c>
      <c r="I1571" s="234"/>
      <c r="J1571" s="234"/>
      <c r="K1571" s="234"/>
      <c r="L1571" s="234"/>
      <c r="M1571" s="308">
        <f t="shared" si="201"/>
        <v>0</v>
      </c>
      <c r="N1571" s="234"/>
      <c r="O1571" s="234"/>
      <c r="P1571" s="234"/>
      <c r="Q1571" s="234"/>
      <c r="R1571" s="234"/>
      <c r="S1571" s="234"/>
      <c r="T1571" s="234"/>
      <c r="U1571" s="234"/>
      <c r="V1571" s="234"/>
      <c r="W1571" s="234"/>
      <c r="X1571" s="234"/>
      <c r="Y1571" s="234"/>
      <c r="Z1571" s="234"/>
      <c r="AA1571" s="234"/>
      <c r="AB1571" s="234"/>
      <c r="AC1571" s="234"/>
      <c r="AD1571" s="234"/>
      <c r="AE1571" s="234"/>
      <c r="AF1571" s="234"/>
      <c r="AG1571" s="234"/>
      <c r="AH1571" s="234"/>
      <c r="AI1571" s="234"/>
      <c r="AJ1571" s="234"/>
      <c r="AK1571" s="234"/>
      <c r="AL1571" s="258" t="str">
        <f t="shared" si="203"/>
        <v>нет</v>
      </c>
      <c r="AM1571" s="258" t="str">
        <f t="shared" si="205"/>
        <v>нет</v>
      </c>
      <c r="AN1571" s="258">
        <f t="shared" si="202"/>
        <v>0</v>
      </c>
      <c r="AO1571" s="258" t="e">
        <f t="shared" si="204"/>
        <v>#VALUE!</v>
      </c>
    </row>
    <row r="1572" spans="1:41">
      <c r="A1572" s="261" t="e">
        <f t="shared" si="206"/>
        <v>#VALUE!</v>
      </c>
      <c r="B1572" s="241">
        <v>1569</v>
      </c>
      <c r="C1572" s="242"/>
      <c r="D1572" s="257" t="str">
        <f t="shared" si="199"/>
        <v/>
      </c>
      <c r="E1572" s="234"/>
      <c r="F1572" s="234"/>
      <c r="G1572" s="242"/>
      <c r="H1572" s="257" t="str">
        <f t="shared" si="200"/>
        <v/>
      </c>
      <c r="I1572" s="234"/>
      <c r="J1572" s="234"/>
      <c r="K1572" s="234"/>
      <c r="L1572" s="234"/>
      <c r="M1572" s="308">
        <f t="shared" si="201"/>
        <v>0</v>
      </c>
      <c r="N1572" s="234"/>
      <c r="O1572" s="234"/>
      <c r="P1572" s="234"/>
      <c r="Q1572" s="234"/>
      <c r="R1572" s="234"/>
      <c r="S1572" s="234"/>
      <c r="T1572" s="234"/>
      <c r="U1572" s="234"/>
      <c r="V1572" s="234"/>
      <c r="W1572" s="234"/>
      <c r="X1572" s="234"/>
      <c r="Y1572" s="234"/>
      <c r="Z1572" s="234"/>
      <c r="AA1572" s="234"/>
      <c r="AB1572" s="234"/>
      <c r="AC1572" s="234"/>
      <c r="AD1572" s="234"/>
      <c r="AE1572" s="234"/>
      <c r="AF1572" s="234"/>
      <c r="AG1572" s="234"/>
      <c r="AH1572" s="234"/>
      <c r="AI1572" s="234"/>
      <c r="AJ1572" s="234"/>
      <c r="AK1572" s="234"/>
      <c r="AL1572" s="258" t="str">
        <f t="shared" si="203"/>
        <v>нет</v>
      </c>
      <c r="AM1572" s="258" t="str">
        <f t="shared" si="205"/>
        <v>нет</v>
      </c>
      <c r="AN1572" s="258">
        <f t="shared" si="202"/>
        <v>0</v>
      </c>
      <c r="AO1572" s="258" t="e">
        <f t="shared" si="204"/>
        <v>#VALUE!</v>
      </c>
    </row>
    <row r="1573" spans="1:41">
      <c r="A1573" s="261" t="e">
        <f t="shared" si="206"/>
        <v>#VALUE!</v>
      </c>
      <c r="B1573" s="241">
        <v>1570</v>
      </c>
      <c r="C1573" s="242"/>
      <c r="D1573" s="257" t="str">
        <f t="shared" si="199"/>
        <v/>
      </c>
      <c r="E1573" s="234"/>
      <c r="F1573" s="234"/>
      <c r="G1573" s="242"/>
      <c r="H1573" s="257" t="str">
        <f t="shared" si="200"/>
        <v/>
      </c>
      <c r="I1573" s="234"/>
      <c r="J1573" s="234"/>
      <c r="K1573" s="234"/>
      <c r="L1573" s="234"/>
      <c r="M1573" s="308">
        <f t="shared" si="201"/>
        <v>0</v>
      </c>
      <c r="N1573" s="234"/>
      <c r="O1573" s="234"/>
      <c r="P1573" s="234"/>
      <c r="Q1573" s="234"/>
      <c r="R1573" s="234"/>
      <c r="S1573" s="234"/>
      <c r="T1573" s="234"/>
      <c r="U1573" s="234"/>
      <c r="V1573" s="234"/>
      <c r="W1573" s="234"/>
      <c r="X1573" s="234"/>
      <c r="Y1573" s="234"/>
      <c r="Z1573" s="234"/>
      <c r="AA1573" s="234"/>
      <c r="AB1573" s="234"/>
      <c r="AC1573" s="234"/>
      <c r="AD1573" s="234"/>
      <c r="AE1573" s="234"/>
      <c r="AF1573" s="234"/>
      <c r="AG1573" s="234"/>
      <c r="AH1573" s="234"/>
      <c r="AI1573" s="234"/>
      <c r="AJ1573" s="234"/>
      <c r="AK1573" s="234"/>
      <c r="AL1573" s="258" t="str">
        <f t="shared" si="203"/>
        <v>нет</v>
      </c>
      <c r="AM1573" s="258" t="str">
        <f t="shared" si="205"/>
        <v>нет</v>
      </c>
      <c r="AN1573" s="258">
        <f t="shared" si="202"/>
        <v>0</v>
      </c>
      <c r="AO1573" s="258" t="e">
        <f t="shared" si="204"/>
        <v>#VALUE!</v>
      </c>
    </row>
    <row r="1574" spans="1:41">
      <c r="A1574" s="261" t="e">
        <f t="shared" si="206"/>
        <v>#VALUE!</v>
      </c>
      <c r="B1574" s="241">
        <v>1571</v>
      </c>
      <c r="C1574" s="242"/>
      <c r="D1574" s="257" t="str">
        <f t="shared" si="199"/>
        <v/>
      </c>
      <c r="E1574" s="234"/>
      <c r="F1574" s="234"/>
      <c r="G1574" s="242"/>
      <c r="H1574" s="257" t="str">
        <f t="shared" si="200"/>
        <v/>
      </c>
      <c r="I1574" s="234"/>
      <c r="J1574" s="234"/>
      <c r="K1574" s="234"/>
      <c r="L1574" s="234"/>
      <c r="M1574" s="308">
        <f t="shared" si="201"/>
        <v>0</v>
      </c>
      <c r="N1574" s="234"/>
      <c r="O1574" s="234"/>
      <c r="P1574" s="234"/>
      <c r="Q1574" s="234"/>
      <c r="R1574" s="234"/>
      <c r="S1574" s="234"/>
      <c r="T1574" s="234"/>
      <c r="U1574" s="234"/>
      <c r="V1574" s="234"/>
      <c r="W1574" s="234"/>
      <c r="X1574" s="234"/>
      <c r="Y1574" s="234"/>
      <c r="Z1574" s="234"/>
      <c r="AA1574" s="234"/>
      <c r="AB1574" s="234"/>
      <c r="AC1574" s="234"/>
      <c r="AD1574" s="234"/>
      <c r="AE1574" s="234"/>
      <c r="AF1574" s="234"/>
      <c r="AG1574" s="234"/>
      <c r="AH1574" s="234"/>
      <c r="AI1574" s="234"/>
      <c r="AJ1574" s="234"/>
      <c r="AK1574" s="234"/>
      <c r="AL1574" s="258" t="str">
        <f t="shared" si="203"/>
        <v>нет</v>
      </c>
      <c r="AM1574" s="258" t="str">
        <f t="shared" si="205"/>
        <v>нет</v>
      </c>
      <c r="AN1574" s="258">
        <f t="shared" si="202"/>
        <v>0</v>
      </c>
      <c r="AO1574" s="258" t="e">
        <f t="shared" si="204"/>
        <v>#VALUE!</v>
      </c>
    </row>
    <row r="1575" spans="1:41">
      <c r="A1575" s="261" t="e">
        <f t="shared" si="206"/>
        <v>#VALUE!</v>
      </c>
      <c r="B1575" s="241">
        <v>1572</v>
      </c>
      <c r="C1575" s="242"/>
      <c r="D1575" s="257" t="str">
        <f t="shared" si="199"/>
        <v/>
      </c>
      <c r="E1575" s="234"/>
      <c r="F1575" s="234"/>
      <c r="G1575" s="242"/>
      <c r="H1575" s="257" t="str">
        <f t="shared" si="200"/>
        <v/>
      </c>
      <c r="I1575" s="234"/>
      <c r="J1575" s="234"/>
      <c r="K1575" s="234"/>
      <c r="L1575" s="234"/>
      <c r="M1575" s="308">
        <f t="shared" si="201"/>
        <v>0</v>
      </c>
      <c r="N1575" s="234"/>
      <c r="O1575" s="234"/>
      <c r="P1575" s="234"/>
      <c r="Q1575" s="234"/>
      <c r="R1575" s="234"/>
      <c r="S1575" s="234"/>
      <c r="T1575" s="234"/>
      <c r="U1575" s="234"/>
      <c r="V1575" s="234"/>
      <c r="W1575" s="234"/>
      <c r="X1575" s="234"/>
      <c r="Y1575" s="234"/>
      <c r="Z1575" s="234"/>
      <c r="AA1575" s="234"/>
      <c r="AB1575" s="234"/>
      <c r="AC1575" s="234"/>
      <c r="AD1575" s="234"/>
      <c r="AE1575" s="234"/>
      <c r="AF1575" s="234"/>
      <c r="AG1575" s="234"/>
      <c r="AH1575" s="234"/>
      <c r="AI1575" s="234"/>
      <c r="AJ1575" s="234"/>
      <c r="AK1575" s="234"/>
      <c r="AL1575" s="258" t="str">
        <f t="shared" si="203"/>
        <v>нет</v>
      </c>
      <c r="AM1575" s="258" t="str">
        <f t="shared" si="205"/>
        <v>нет</v>
      </c>
      <c r="AN1575" s="258">
        <f t="shared" si="202"/>
        <v>0</v>
      </c>
      <c r="AO1575" s="258" t="e">
        <f t="shared" si="204"/>
        <v>#VALUE!</v>
      </c>
    </row>
    <row r="1576" spans="1:41">
      <c r="A1576" s="261" t="e">
        <f t="shared" si="206"/>
        <v>#VALUE!</v>
      </c>
      <c r="B1576" s="241">
        <v>1573</v>
      </c>
      <c r="C1576" s="242"/>
      <c r="D1576" s="257" t="str">
        <f t="shared" si="199"/>
        <v/>
      </c>
      <c r="E1576" s="234"/>
      <c r="F1576" s="234"/>
      <c r="G1576" s="242"/>
      <c r="H1576" s="257" t="str">
        <f t="shared" si="200"/>
        <v/>
      </c>
      <c r="I1576" s="234"/>
      <c r="J1576" s="234"/>
      <c r="K1576" s="234"/>
      <c r="L1576" s="234"/>
      <c r="M1576" s="308">
        <f t="shared" si="201"/>
        <v>0</v>
      </c>
      <c r="N1576" s="234"/>
      <c r="O1576" s="234"/>
      <c r="P1576" s="234"/>
      <c r="Q1576" s="234"/>
      <c r="R1576" s="234"/>
      <c r="S1576" s="234"/>
      <c r="T1576" s="234"/>
      <c r="U1576" s="234"/>
      <c r="V1576" s="234"/>
      <c r="W1576" s="234"/>
      <c r="X1576" s="234"/>
      <c r="Y1576" s="234"/>
      <c r="Z1576" s="234"/>
      <c r="AA1576" s="234"/>
      <c r="AB1576" s="234"/>
      <c r="AC1576" s="234"/>
      <c r="AD1576" s="234"/>
      <c r="AE1576" s="234"/>
      <c r="AF1576" s="234"/>
      <c r="AG1576" s="234"/>
      <c r="AH1576" s="234"/>
      <c r="AI1576" s="234"/>
      <c r="AJ1576" s="234"/>
      <c r="AK1576" s="234"/>
      <c r="AL1576" s="258" t="str">
        <f t="shared" si="203"/>
        <v>нет</v>
      </c>
      <c r="AM1576" s="258" t="str">
        <f t="shared" si="205"/>
        <v>нет</v>
      </c>
      <c r="AN1576" s="258">
        <f t="shared" si="202"/>
        <v>0</v>
      </c>
      <c r="AO1576" s="258" t="e">
        <f t="shared" si="204"/>
        <v>#VALUE!</v>
      </c>
    </row>
    <row r="1577" spans="1:41">
      <c r="A1577" s="261" t="e">
        <f t="shared" si="206"/>
        <v>#VALUE!</v>
      </c>
      <c r="B1577" s="241">
        <v>1574</v>
      </c>
      <c r="C1577" s="242"/>
      <c r="D1577" s="257" t="str">
        <f t="shared" si="199"/>
        <v/>
      </c>
      <c r="E1577" s="234"/>
      <c r="F1577" s="234"/>
      <c r="G1577" s="242"/>
      <c r="H1577" s="257" t="str">
        <f t="shared" si="200"/>
        <v/>
      </c>
      <c r="I1577" s="234"/>
      <c r="J1577" s="234"/>
      <c r="K1577" s="234"/>
      <c r="L1577" s="234"/>
      <c r="M1577" s="308">
        <f t="shared" si="201"/>
        <v>0</v>
      </c>
      <c r="N1577" s="234"/>
      <c r="O1577" s="234"/>
      <c r="P1577" s="234"/>
      <c r="Q1577" s="234"/>
      <c r="R1577" s="234"/>
      <c r="S1577" s="234"/>
      <c r="T1577" s="234"/>
      <c r="U1577" s="234"/>
      <c r="V1577" s="234"/>
      <c r="W1577" s="234"/>
      <c r="X1577" s="234"/>
      <c r="Y1577" s="234"/>
      <c r="Z1577" s="234"/>
      <c r="AA1577" s="234"/>
      <c r="AB1577" s="234"/>
      <c r="AC1577" s="234"/>
      <c r="AD1577" s="234"/>
      <c r="AE1577" s="234"/>
      <c r="AF1577" s="234"/>
      <c r="AG1577" s="234"/>
      <c r="AH1577" s="234"/>
      <c r="AI1577" s="234"/>
      <c r="AJ1577" s="234"/>
      <c r="AK1577" s="234"/>
      <c r="AL1577" s="258" t="str">
        <f t="shared" si="203"/>
        <v>нет</v>
      </c>
      <c r="AM1577" s="258" t="str">
        <f t="shared" si="205"/>
        <v>нет</v>
      </c>
      <c r="AN1577" s="258">
        <f t="shared" si="202"/>
        <v>0</v>
      </c>
      <c r="AO1577" s="258" t="e">
        <f t="shared" si="204"/>
        <v>#VALUE!</v>
      </c>
    </row>
    <row r="1578" spans="1:41">
      <c r="A1578" s="261" t="e">
        <f t="shared" si="206"/>
        <v>#VALUE!</v>
      </c>
      <c r="B1578" s="241">
        <v>1575</v>
      </c>
      <c r="C1578" s="242"/>
      <c r="D1578" s="257" t="str">
        <f t="shared" si="199"/>
        <v/>
      </c>
      <c r="E1578" s="234"/>
      <c r="F1578" s="234"/>
      <c r="G1578" s="242"/>
      <c r="H1578" s="257" t="str">
        <f t="shared" si="200"/>
        <v/>
      </c>
      <c r="I1578" s="234"/>
      <c r="J1578" s="234"/>
      <c r="K1578" s="234"/>
      <c r="L1578" s="234"/>
      <c r="M1578" s="308">
        <f t="shared" si="201"/>
        <v>0</v>
      </c>
      <c r="N1578" s="234"/>
      <c r="O1578" s="234"/>
      <c r="P1578" s="234"/>
      <c r="Q1578" s="234"/>
      <c r="R1578" s="234"/>
      <c r="S1578" s="234"/>
      <c r="T1578" s="234"/>
      <c r="U1578" s="234"/>
      <c r="V1578" s="234"/>
      <c r="W1578" s="234"/>
      <c r="X1578" s="234"/>
      <c r="Y1578" s="234"/>
      <c r="Z1578" s="234"/>
      <c r="AA1578" s="234"/>
      <c r="AB1578" s="234"/>
      <c r="AC1578" s="234"/>
      <c r="AD1578" s="234"/>
      <c r="AE1578" s="234"/>
      <c r="AF1578" s="234"/>
      <c r="AG1578" s="234"/>
      <c r="AH1578" s="234"/>
      <c r="AI1578" s="234"/>
      <c r="AJ1578" s="234"/>
      <c r="AK1578" s="234"/>
      <c r="AL1578" s="258" t="str">
        <f t="shared" si="203"/>
        <v>нет</v>
      </c>
      <c r="AM1578" s="258" t="str">
        <f t="shared" si="205"/>
        <v>нет</v>
      </c>
      <c r="AN1578" s="258">
        <f t="shared" si="202"/>
        <v>0</v>
      </c>
      <c r="AO1578" s="258" t="e">
        <f t="shared" si="204"/>
        <v>#VALUE!</v>
      </c>
    </row>
    <row r="1579" spans="1:41">
      <c r="A1579" s="261" t="e">
        <f t="shared" si="206"/>
        <v>#VALUE!</v>
      </c>
      <c r="B1579" s="241">
        <v>1576</v>
      </c>
      <c r="C1579" s="242"/>
      <c r="D1579" s="257" t="str">
        <f t="shared" si="199"/>
        <v/>
      </c>
      <c r="E1579" s="234"/>
      <c r="F1579" s="234"/>
      <c r="G1579" s="242"/>
      <c r="H1579" s="257" t="str">
        <f t="shared" si="200"/>
        <v/>
      </c>
      <c r="I1579" s="234"/>
      <c r="J1579" s="234"/>
      <c r="K1579" s="234"/>
      <c r="L1579" s="234"/>
      <c r="M1579" s="308">
        <f t="shared" si="201"/>
        <v>0</v>
      </c>
      <c r="N1579" s="234"/>
      <c r="O1579" s="234"/>
      <c r="P1579" s="234"/>
      <c r="Q1579" s="234"/>
      <c r="R1579" s="234"/>
      <c r="S1579" s="234"/>
      <c r="T1579" s="234"/>
      <c r="U1579" s="234"/>
      <c r="V1579" s="234"/>
      <c r="W1579" s="234"/>
      <c r="X1579" s="234"/>
      <c r="Y1579" s="234"/>
      <c r="Z1579" s="234"/>
      <c r="AA1579" s="234"/>
      <c r="AB1579" s="234"/>
      <c r="AC1579" s="234"/>
      <c r="AD1579" s="234"/>
      <c r="AE1579" s="234"/>
      <c r="AF1579" s="234"/>
      <c r="AG1579" s="234"/>
      <c r="AH1579" s="234"/>
      <c r="AI1579" s="234"/>
      <c r="AJ1579" s="234"/>
      <c r="AK1579" s="234"/>
      <c r="AL1579" s="258" t="str">
        <f t="shared" si="203"/>
        <v>нет</v>
      </c>
      <c r="AM1579" s="258" t="str">
        <f t="shared" si="205"/>
        <v>нет</v>
      </c>
      <c r="AN1579" s="258">
        <f t="shared" si="202"/>
        <v>0</v>
      </c>
      <c r="AO1579" s="258" t="e">
        <f t="shared" si="204"/>
        <v>#VALUE!</v>
      </c>
    </row>
    <row r="1580" spans="1:41">
      <c r="A1580" s="261" t="e">
        <f t="shared" si="206"/>
        <v>#VALUE!</v>
      </c>
      <c r="B1580" s="241">
        <v>1577</v>
      </c>
      <c r="C1580" s="242"/>
      <c r="D1580" s="257" t="str">
        <f t="shared" si="199"/>
        <v/>
      </c>
      <c r="E1580" s="234"/>
      <c r="F1580" s="234"/>
      <c r="G1580" s="242"/>
      <c r="H1580" s="257" t="str">
        <f t="shared" si="200"/>
        <v/>
      </c>
      <c r="I1580" s="234"/>
      <c r="J1580" s="234"/>
      <c r="K1580" s="234"/>
      <c r="L1580" s="234"/>
      <c r="M1580" s="308">
        <f t="shared" si="201"/>
        <v>0</v>
      </c>
      <c r="N1580" s="234"/>
      <c r="O1580" s="234"/>
      <c r="P1580" s="234"/>
      <c r="Q1580" s="234"/>
      <c r="R1580" s="234"/>
      <c r="S1580" s="234"/>
      <c r="T1580" s="234"/>
      <c r="U1580" s="234"/>
      <c r="V1580" s="234"/>
      <c r="W1580" s="234"/>
      <c r="X1580" s="234"/>
      <c r="Y1580" s="234"/>
      <c r="Z1580" s="234"/>
      <c r="AA1580" s="234"/>
      <c r="AB1580" s="234"/>
      <c r="AC1580" s="234"/>
      <c r="AD1580" s="234"/>
      <c r="AE1580" s="234"/>
      <c r="AF1580" s="234"/>
      <c r="AG1580" s="234"/>
      <c r="AH1580" s="234"/>
      <c r="AI1580" s="234"/>
      <c r="AJ1580" s="234"/>
      <c r="AK1580" s="234"/>
      <c r="AL1580" s="258" t="str">
        <f t="shared" si="203"/>
        <v>нет</v>
      </c>
      <c r="AM1580" s="258" t="str">
        <f t="shared" si="205"/>
        <v>нет</v>
      </c>
      <c r="AN1580" s="258">
        <f t="shared" si="202"/>
        <v>0</v>
      </c>
      <c r="AO1580" s="258" t="e">
        <f t="shared" si="204"/>
        <v>#VALUE!</v>
      </c>
    </row>
    <row r="1581" spans="1:41">
      <c r="A1581" s="261" t="e">
        <f t="shared" si="206"/>
        <v>#VALUE!</v>
      </c>
      <c r="B1581" s="241">
        <v>1578</v>
      </c>
      <c r="C1581" s="242"/>
      <c r="D1581" s="257" t="str">
        <f t="shared" si="199"/>
        <v/>
      </c>
      <c r="E1581" s="234"/>
      <c r="F1581" s="234"/>
      <c r="G1581" s="242"/>
      <c r="H1581" s="257" t="str">
        <f t="shared" si="200"/>
        <v/>
      </c>
      <c r="I1581" s="234"/>
      <c r="J1581" s="234"/>
      <c r="K1581" s="234"/>
      <c r="L1581" s="234"/>
      <c r="M1581" s="308">
        <f t="shared" si="201"/>
        <v>0</v>
      </c>
      <c r="N1581" s="234"/>
      <c r="O1581" s="234"/>
      <c r="P1581" s="234"/>
      <c r="Q1581" s="234"/>
      <c r="R1581" s="234"/>
      <c r="S1581" s="234"/>
      <c r="T1581" s="234"/>
      <c r="U1581" s="234"/>
      <c r="V1581" s="234"/>
      <c r="W1581" s="234"/>
      <c r="X1581" s="234"/>
      <c r="Y1581" s="234"/>
      <c r="Z1581" s="234"/>
      <c r="AA1581" s="234"/>
      <c r="AB1581" s="234"/>
      <c r="AC1581" s="234"/>
      <c r="AD1581" s="234"/>
      <c r="AE1581" s="234"/>
      <c r="AF1581" s="234"/>
      <c r="AG1581" s="234"/>
      <c r="AH1581" s="234"/>
      <c r="AI1581" s="234"/>
      <c r="AJ1581" s="234"/>
      <c r="AK1581" s="234"/>
      <c r="AL1581" s="258" t="str">
        <f t="shared" si="203"/>
        <v>нет</v>
      </c>
      <c r="AM1581" s="258" t="str">
        <f t="shared" si="205"/>
        <v>нет</v>
      </c>
      <c r="AN1581" s="258">
        <f t="shared" si="202"/>
        <v>0</v>
      </c>
      <c r="AO1581" s="258" t="e">
        <f t="shared" si="204"/>
        <v>#VALUE!</v>
      </c>
    </row>
    <row r="1582" spans="1:41">
      <c r="A1582" s="261" t="e">
        <f t="shared" si="206"/>
        <v>#VALUE!</v>
      </c>
      <c r="B1582" s="241">
        <v>1579</v>
      </c>
      <c r="C1582" s="242"/>
      <c r="D1582" s="257" t="str">
        <f t="shared" si="199"/>
        <v/>
      </c>
      <c r="E1582" s="234"/>
      <c r="F1582" s="234"/>
      <c r="G1582" s="242"/>
      <c r="H1582" s="257" t="str">
        <f t="shared" si="200"/>
        <v/>
      </c>
      <c r="I1582" s="234"/>
      <c r="J1582" s="234"/>
      <c r="K1582" s="234"/>
      <c r="L1582" s="234"/>
      <c r="M1582" s="308">
        <f t="shared" si="201"/>
        <v>0</v>
      </c>
      <c r="N1582" s="234"/>
      <c r="O1582" s="234"/>
      <c r="P1582" s="234"/>
      <c r="Q1582" s="234"/>
      <c r="R1582" s="234"/>
      <c r="S1582" s="234"/>
      <c r="T1582" s="234"/>
      <c r="U1582" s="234"/>
      <c r="V1582" s="234"/>
      <c r="W1582" s="234"/>
      <c r="X1582" s="234"/>
      <c r="Y1582" s="234"/>
      <c r="Z1582" s="234"/>
      <c r="AA1582" s="234"/>
      <c r="AB1582" s="234"/>
      <c r="AC1582" s="234"/>
      <c r="AD1582" s="234"/>
      <c r="AE1582" s="234"/>
      <c r="AF1582" s="234"/>
      <c r="AG1582" s="234"/>
      <c r="AH1582" s="234"/>
      <c r="AI1582" s="234"/>
      <c r="AJ1582" s="234"/>
      <c r="AK1582" s="234"/>
      <c r="AL1582" s="258" t="str">
        <f t="shared" si="203"/>
        <v>нет</v>
      </c>
      <c r="AM1582" s="258" t="str">
        <f t="shared" si="205"/>
        <v>нет</v>
      </c>
      <c r="AN1582" s="258">
        <f t="shared" si="202"/>
        <v>0</v>
      </c>
      <c r="AO1582" s="258" t="e">
        <f t="shared" si="204"/>
        <v>#VALUE!</v>
      </c>
    </row>
    <row r="1583" spans="1:41">
      <c r="A1583" s="261" t="e">
        <f t="shared" si="206"/>
        <v>#VALUE!</v>
      </c>
      <c r="B1583" s="241">
        <v>1580</v>
      </c>
      <c r="C1583" s="242"/>
      <c r="D1583" s="257" t="str">
        <f t="shared" si="199"/>
        <v/>
      </c>
      <c r="E1583" s="234"/>
      <c r="F1583" s="234"/>
      <c r="G1583" s="242"/>
      <c r="H1583" s="257" t="str">
        <f t="shared" si="200"/>
        <v/>
      </c>
      <c r="I1583" s="234"/>
      <c r="J1583" s="234"/>
      <c r="K1583" s="234"/>
      <c r="L1583" s="234"/>
      <c r="M1583" s="308">
        <f t="shared" si="201"/>
        <v>0</v>
      </c>
      <c r="N1583" s="234"/>
      <c r="O1583" s="234"/>
      <c r="P1583" s="234"/>
      <c r="Q1583" s="234"/>
      <c r="R1583" s="234"/>
      <c r="S1583" s="234"/>
      <c r="T1583" s="234"/>
      <c r="U1583" s="234"/>
      <c r="V1583" s="234"/>
      <c r="W1583" s="234"/>
      <c r="X1583" s="234"/>
      <c r="Y1583" s="234"/>
      <c r="Z1583" s="234"/>
      <c r="AA1583" s="234"/>
      <c r="AB1583" s="234"/>
      <c r="AC1583" s="234"/>
      <c r="AD1583" s="234"/>
      <c r="AE1583" s="234"/>
      <c r="AF1583" s="234"/>
      <c r="AG1583" s="234"/>
      <c r="AH1583" s="234"/>
      <c r="AI1583" s="234"/>
      <c r="AJ1583" s="234"/>
      <c r="AK1583" s="234"/>
      <c r="AL1583" s="258" t="str">
        <f t="shared" si="203"/>
        <v>нет</v>
      </c>
      <c r="AM1583" s="258" t="str">
        <f t="shared" si="205"/>
        <v>нет</v>
      </c>
      <c r="AN1583" s="258">
        <f t="shared" si="202"/>
        <v>0</v>
      </c>
      <c r="AO1583" s="258" t="e">
        <f t="shared" si="204"/>
        <v>#VALUE!</v>
      </c>
    </row>
    <row r="1584" spans="1:41">
      <c r="A1584" s="261" t="e">
        <f t="shared" si="206"/>
        <v>#VALUE!</v>
      </c>
      <c r="B1584" s="241">
        <v>1581</v>
      </c>
      <c r="C1584" s="242"/>
      <c r="D1584" s="257" t="str">
        <f t="shared" si="199"/>
        <v/>
      </c>
      <c r="E1584" s="234"/>
      <c r="F1584" s="234"/>
      <c r="G1584" s="242"/>
      <c r="H1584" s="257" t="str">
        <f t="shared" si="200"/>
        <v/>
      </c>
      <c r="I1584" s="234"/>
      <c r="J1584" s="234"/>
      <c r="K1584" s="234"/>
      <c r="L1584" s="234"/>
      <c r="M1584" s="308">
        <f t="shared" si="201"/>
        <v>0</v>
      </c>
      <c r="N1584" s="234"/>
      <c r="O1584" s="234"/>
      <c r="P1584" s="234"/>
      <c r="Q1584" s="234"/>
      <c r="R1584" s="234"/>
      <c r="S1584" s="234"/>
      <c r="T1584" s="234"/>
      <c r="U1584" s="234"/>
      <c r="V1584" s="234"/>
      <c r="W1584" s="234"/>
      <c r="X1584" s="234"/>
      <c r="Y1584" s="234"/>
      <c r="Z1584" s="234"/>
      <c r="AA1584" s="234"/>
      <c r="AB1584" s="234"/>
      <c r="AC1584" s="234"/>
      <c r="AD1584" s="234"/>
      <c r="AE1584" s="234"/>
      <c r="AF1584" s="234"/>
      <c r="AG1584" s="234"/>
      <c r="AH1584" s="234"/>
      <c r="AI1584" s="234"/>
      <c r="AJ1584" s="234"/>
      <c r="AK1584" s="234"/>
      <c r="AL1584" s="258" t="str">
        <f t="shared" si="203"/>
        <v>нет</v>
      </c>
      <c r="AM1584" s="258" t="str">
        <f t="shared" si="205"/>
        <v>нет</v>
      </c>
      <c r="AN1584" s="258">
        <f t="shared" si="202"/>
        <v>0</v>
      </c>
      <c r="AO1584" s="258" t="e">
        <f t="shared" si="204"/>
        <v>#VALUE!</v>
      </c>
    </row>
    <row r="1585" spans="1:41">
      <c r="A1585" s="261" t="e">
        <f t="shared" si="206"/>
        <v>#VALUE!</v>
      </c>
      <c r="B1585" s="241">
        <v>1582</v>
      </c>
      <c r="C1585" s="242"/>
      <c r="D1585" s="257" t="str">
        <f t="shared" si="199"/>
        <v/>
      </c>
      <c r="E1585" s="234"/>
      <c r="F1585" s="234"/>
      <c r="G1585" s="242"/>
      <c r="H1585" s="257" t="str">
        <f t="shared" si="200"/>
        <v/>
      </c>
      <c r="I1585" s="234"/>
      <c r="J1585" s="234"/>
      <c r="K1585" s="234"/>
      <c r="L1585" s="234"/>
      <c r="M1585" s="308">
        <f t="shared" si="201"/>
        <v>0</v>
      </c>
      <c r="N1585" s="234"/>
      <c r="O1585" s="234"/>
      <c r="P1585" s="234"/>
      <c r="Q1585" s="234"/>
      <c r="R1585" s="234"/>
      <c r="S1585" s="234"/>
      <c r="T1585" s="234"/>
      <c r="U1585" s="234"/>
      <c r="V1585" s="234"/>
      <c r="W1585" s="234"/>
      <c r="X1585" s="234"/>
      <c r="Y1585" s="234"/>
      <c r="Z1585" s="234"/>
      <c r="AA1585" s="234"/>
      <c r="AB1585" s="234"/>
      <c r="AC1585" s="234"/>
      <c r="AD1585" s="234"/>
      <c r="AE1585" s="234"/>
      <c r="AF1585" s="234"/>
      <c r="AG1585" s="234"/>
      <c r="AH1585" s="234"/>
      <c r="AI1585" s="234"/>
      <c r="AJ1585" s="234"/>
      <c r="AK1585" s="234"/>
      <c r="AL1585" s="258" t="str">
        <f t="shared" si="203"/>
        <v>нет</v>
      </c>
      <c r="AM1585" s="258" t="str">
        <f t="shared" si="205"/>
        <v>нет</v>
      </c>
      <c r="AN1585" s="258">
        <f t="shared" si="202"/>
        <v>0</v>
      </c>
      <c r="AO1585" s="258" t="e">
        <f t="shared" si="204"/>
        <v>#VALUE!</v>
      </c>
    </row>
    <row r="1586" spans="1:41">
      <c r="A1586" s="261" t="e">
        <f t="shared" si="206"/>
        <v>#VALUE!</v>
      </c>
      <c r="B1586" s="241">
        <v>1583</v>
      </c>
      <c r="C1586" s="242"/>
      <c r="D1586" s="257" t="str">
        <f t="shared" si="199"/>
        <v/>
      </c>
      <c r="E1586" s="234"/>
      <c r="F1586" s="234"/>
      <c r="G1586" s="242"/>
      <c r="H1586" s="257" t="str">
        <f t="shared" si="200"/>
        <v/>
      </c>
      <c r="I1586" s="234"/>
      <c r="J1586" s="234"/>
      <c r="K1586" s="234"/>
      <c r="L1586" s="234"/>
      <c r="M1586" s="308">
        <f t="shared" si="201"/>
        <v>0</v>
      </c>
      <c r="N1586" s="234"/>
      <c r="O1586" s="234"/>
      <c r="P1586" s="234"/>
      <c r="Q1586" s="234"/>
      <c r="R1586" s="234"/>
      <c r="S1586" s="234"/>
      <c r="T1586" s="234"/>
      <c r="U1586" s="234"/>
      <c r="V1586" s="234"/>
      <c r="W1586" s="234"/>
      <c r="X1586" s="234"/>
      <c r="Y1586" s="234"/>
      <c r="Z1586" s="234"/>
      <c r="AA1586" s="234"/>
      <c r="AB1586" s="234"/>
      <c r="AC1586" s="234"/>
      <c r="AD1586" s="234"/>
      <c r="AE1586" s="234"/>
      <c r="AF1586" s="234"/>
      <c r="AG1586" s="234"/>
      <c r="AH1586" s="234"/>
      <c r="AI1586" s="234"/>
      <c r="AJ1586" s="234"/>
      <c r="AK1586" s="234"/>
      <c r="AL1586" s="258" t="str">
        <f t="shared" si="203"/>
        <v>нет</v>
      </c>
      <c r="AM1586" s="258" t="str">
        <f t="shared" si="205"/>
        <v>нет</v>
      </c>
      <c r="AN1586" s="258">
        <f t="shared" si="202"/>
        <v>0</v>
      </c>
      <c r="AO1586" s="258" t="e">
        <f t="shared" si="204"/>
        <v>#VALUE!</v>
      </c>
    </row>
    <row r="1587" spans="1:41">
      <c r="A1587" s="261" t="e">
        <f t="shared" si="206"/>
        <v>#VALUE!</v>
      </c>
      <c r="B1587" s="241">
        <v>1584</v>
      </c>
      <c r="C1587" s="242"/>
      <c r="D1587" s="257" t="str">
        <f t="shared" si="199"/>
        <v/>
      </c>
      <c r="E1587" s="234"/>
      <c r="F1587" s="234"/>
      <c r="G1587" s="242"/>
      <c r="H1587" s="257" t="str">
        <f t="shared" si="200"/>
        <v/>
      </c>
      <c r="I1587" s="234"/>
      <c r="J1587" s="234"/>
      <c r="K1587" s="234"/>
      <c r="L1587" s="234"/>
      <c r="M1587" s="308">
        <f t="shared" si="201"/>
        <v>0</v>
      </c>
      <c r="N1587" s="234"/>
      <c r="O1587" s="234"/>
      <c r="P1587" s="234"/>
      <c r="Q1587" s="234"/>
      <c r="R1587" s="234"/>
      <c r="S1587" s="234"/>
      <c r="T1587" s="234"/>
      <c r="U1587" s="234"/>
      <c r="V1587" s="234"/>
      <c r="W1587" s="234"/>
      <c r="X1587" s="234"/>
      <c r="Y1587" s="234"/>
      <c r="Z1587" s="234"/>
      <c r="AA1587" s="234"/>
      <c r="AB1587" s="234"/>
      <c r="AC1587" s="234"/>
      <c r="AD1587" s="234"/>
      <c r="AE1587" s="234"/>
      <c r="AF1587" s="234"/>
      <c r="AG1587" s="234"/>
      <c r="AH1587" s="234"/>
      <c r="AI1587" s="234"/>
      <c r="AJ1587" s="234"/>
      <c r="AK1587" s="234"/>
      <c r="AL1587" s="258" t="str">
        <f t="shared" si="203"/>
        <v>нет</v>
      </c>
      <c r="AM1587" s="258" t="str">
        <f t="shared" si="205"/>
        <v>нет</v>
      </c>
      <c r="AN1587" s="258">
        <f t="shared" si="202"/>
        <v>0</v>
      </c>
      <c r="AO1587" s="258" t="e">
        <f t="shared" si="204"/>
        <v>#VALUE!</v>
      </c>
    </row>
    <row r="1588" spans="1:41">
      <c r="A1588" s="261" t="e">
        <f t="shared" si="206"/>
        <v>#VALUE!</v>
      </c>
      <c r="B1588" s="241">
        <v>1585</v>
      </c>
      <c r="C1588" s="242"/>
      <c r="D1588" s="257" t="str">
        <f t="shared" si="199"/>
        <v/>
      </c>
      <c r="E1588" s="234"/>
      <c r="F1588" s="234"/>
      <c r="G1588" s="242"/>
      <c r="H1588" s="257" t="str">
        <f t="shared" si="200"/>
        <v/>
      </c>
      <c r="I1588" s="234"/>
      <c r="J1588" s="234"/>
      <c r="K1588" s="234"/>
      <c r="L1588" s="234"/>
      <c r="M1588" s="308">
        <f t="shared" si="201"/>
        <v>0</v>
      </c>
      <c r="N1588" s="234"/>
      <c r="O1588" s="234"/>
      <c r="P1588" s="234"/>
      <c r="Q1588" s="234"/>
      <c r="R1588" s="234"/>
      <c r="S1588" s="234"/>
      <c r="T1588" s="234"/>
      <c r="U1588" s="234"/>
      <c r="V1588" s="234"/>
      <c r="W1588" s="234"/>
      <c r="X1588" s="234"/>
      <c r="Y1588" s="234"/>
      <c r="Z1588" s="234"/>
      <c r="AA1588" s="234"/>
      <c r="AB1588" s="234"/>
      <c r="AC1588" s="234"/>
      <c r="AD1588" s="234"/>
      <c r="AE1588" s="234"/>
      <c r="AF1588" s="234"/>
      <c r="AG1588" s="234"/>
      <c r="AH1588" s="234"/>
      <c r="AI1588" s="234"/>
      <c r="AJ1588" s="234"/>
      <c r="AK1588" s="234"/>
      <c r="AL1588" s="258" t="str">
        <f t="shared" si="203"/>
        <v>нет</v>
      </c>
      <c r="AM1588" s="258" t="str">
        <f t="shared" si="205"/>
        <v>нет</v>
      </c>
      <c r="AN1588" s="258">
        <f t="shared" si="202"/>
        <v>0</v>
      </c>
      <c r="AO1588" s="258" t="e">
        <f t="shared" si="204"/>
        <v>#VALUE!</v>
      </c>
    </row>
    <row r="1589" spans="1:41">
      <c r="A1589" s="261" t="e">
        <f t="shared" si="206"/>
        <v>#VALUE!</v>
      </c>
      <c r="B1589" s="241">
        <v>1586</v>
      </c>
      <c r="C1589" s="242"/>
      <c r="D1589" s="257" t="str">
        <f t="shared" si="199"/>
        <v/>
      </c>
      <c r="E1589" s="234"/>
      <c r="F1589" s="234"/>
      <c r="G1589" s="242"/>
      <c r="H1589" s="257" t="str">
        <f t="shared" si="200"/>
        <v/>
      </c>
      <c r="I1589" s="234"/>
      <c r="J1589" s="234"/>
      <c r="K1589" s="234"/>
      <c r="L1589" s="234"/>
      <c r="M1589" s="308">
        <f t="shared" si="201"/>
        <v>0</v>
      </c>
      <c r="N1589" s="234"/>
      <c r="O1589" s="234"/>
      <c r="P1589" s="234"/>
      <c r="Q1589" s="234"/>
      <c r="R1589" s="234"/>
      <c r="S1589" s="234"/>
      <c r="T1589" s="234"/>
      <c r="U1589" s="234"/>
      <c r="V1589" s="234"/>
      <c r="W1589" s="234"/>
      <c r="X1589" s="234"/>
      <c r="Y1589" s="234"/>
      <c r="Z1589" s="234"/>
      <c r="AA1589" s="234"/>
      <c r="AB1589" s="234"/>
      <c r="AC1589" s="234"/>
      <c r="AD1589" s="234"/>
      <c r="AE1589" s="234"/>
      <c r="AF1589" s="234"/>
      <c r="AG1589" s="234"/>
      <c r="AH1589" s="234"/>
      <c r="AI1589" s="234"/>
      <c r="AJ1589" s="234"/>
      <c r="AK1589" s="234"/>
      <c r="AL1589" s="258" t="str">
        <f t="shared" si="203"/>
        <v>нет</v>
      </c>
      <c r="AM1589" s="258" t="str">
        <f t="shared" si="205"/>
        <v>нет</v>
      </c>
      <c r="AN1589" s="258">
        <f t="shared" si="202"/>
        <v>0</v>
      </c>
      <c r="AO1589" s="258" t="e">
        <f t="shared" si="204"/>
        <v>#VALUE!</v>
      </c>
    </row>
    <row r="1590" spans="1:41">
      <c r="A1590" s="261" t="e">
        <f t="shared" si="206"/>
        <v>#VALUE!</v>
      </c>
      <c r="B1590" s="241">
        <v>1587</v>
      </c>
      <c r="C1590" s="242"/>
      <c r="D1590" s="257" t="str">
        <f t="shared" si="199"/>
        <v/>
      </c>
      <c r="E1590" s="234"/>
      <c r="F1590" s="234"/>
      <c r="G1590" s="242"/>
      <c r="H1590" s="257" t="str">
        <f t="shared" si="200"/>
        <v/>
      </c>
      <c r="I1590" s="234"/>
      <c r="J1590" s="234"/>
      <c r="K1590" s="234"/>
      <c r="L1590" s="234"/>
      <c r="M1590" s="308">
        <f t="shared" si="201"/>
        <v>0</v>
      </c>
      <c r="N1590" s="234"/>
      <c r="O1590" s="234"/>
      <c r="P1590" s="234"/>
      <c r="Q1590" s="234"/>
      <c r="R1590" s="234"/>
      <c r="S1590" s="234"/>
      <c r="T1590" s="234"/>
      <c r="U1590" s="234"/>
      <c r="V1590" s="234"/>
      <c r="W1590" s="234"/>
      <c r="X1590" s="234"/>
      <c r="Y1590" s="234"/>
      <c r="Z1590" s="234"/>
      <c r="AA1590" s="234"/>
      <c r="AB1590" s="234"/>
      <c r="AC1590" s="234"/>
      <c r="AD1590" s="234"/>
      <c r="AE1590" s="234"/>
      <c r="AF1590" s="234"/>
      <c r="AG1590" s="234"/>
      <c r="AH1590" s="234"/>
      <c r="AI1590" s="234"/>
      <c r="AJ1590" s="234"/>
      <c r="AK1590" s="234"/>
      <c r="AL1590" s="258" t="str">
        <f t="shared" si="203"/>
        <v>нет</v>
      </c>
      <c r="AM1590" s="258" t="str">
        <f t="shared" si="205"/>
        <v>нет</v>
      </c>
      <c r="AN1590" s="258">
        <f t="shared" si="202"/>
        <v>0</v>
      </c>
      <c r="AO1590" s="258" t="e">
        <f t="shared" si="204"/>
        <v>#VALUE!</v>
      </c>
    </row>
    <row r="1591" spans="1:41">
      <c r="A1591" s="261" t="e">
        <f t="shared" si="206"/>
        <v>#VALUE!</v>
      </c>
      <c r="B1591" s="241">
        <v>1588</v>
      </c>
      <c r="C1591" s="242"/>
      <c r="D1591" s="257" t="str">
        <f t="shared" si="199"/>
        <v/>
      </c>
      <c r="E1591" s="234"/>
      <c r="F1591" s="234"/>
      <c r="G1591" s="242"/>
      <c r="H1591" s="257" t="str">
        <f t="shared" si="200"/>
        <v/>
      </c>
      <c r="I1591" s="234"/>
      <c r="J1591" s="234"/>
      <c r="K1591" s="234"/>
      <c r="L1591" s="234"/>
      <c r="M1591" s="308">
        <f t="shared" si="201"/>
        <v>0</v>
      </c>
      <c r="N1591" s="234"/>
      <c r="O1591" s="234"/>
      <c r="P1591" s="234"/>
      <c r="Q1591" s="234"/>
      <c r="R1591" s="234"/>
      <c r="S1591" s="234"/>
      <c r="T1591" s="234"/>
      <c r="U1591" s="234"/>
      <c r="V1591" s="234"/>
      <c r="W1591" s="234"/>
      <c r="X1591" s="234"/>
      <c r="Y1591" s="234"/>
      <c r="Z1591" s="234"/>
      <c r="AA1591" s="234"/>
      <c r="AB1591" s="234"/>
      <c r="AC1591" s="234"/>
      <c r="AD1591" s="234"/>
      <c r="AE1591" s="234"/>
      <c r="AF1591" s="234"/>
      <c r="AG1591" s="234"/>
      <c r="AH1591" s="234"/>
      <c r="AI1591" s="234"/>
      <c r="AJ1591" s="234"/>
      <c r="AK1591" s="234"/>
      <c r="AL1591" s="258" t="str">
        <f t="shared" si="203"/>
        <v>нет</v>
      </c>
      <c r="AM1591" s="258" t="str">
        <f t="shared" si="205"/>
        <v>нет</v>
      </c>
      <c r="AN1591" s="258">
        <f t="shared" si="202"/>
        <v>0</v>
      </c>
      <c r="AO1591" s="258" t="e">
        <f t="shared" si="204"/>
        <v>#VALUE!</v>
      </c>
    </row>
    <row r="1592" spans="1:41">
      <c r="A1592" s="261" t="e">
        <f t="shared" si="206"/>
        <v>#VALUE!</v>
      </c>
      <c r="B1592" s="241">
        <v>1589</v>
      </c>
      <c r="C1592" s="242"/>
      <c r="D1592" s="257" t="str">
        <f t="shared" si="199"/>
        <v/>
      </c>
      <c r="E1592" s="234"/>
      <c r="F1592" s="234"/>
      <c r="G1592" s="242"/>
      <c r="H1592" s="257" t="str">
        <f t="shared" si="200"/>
        <v/>
      </c>
      <c r="I1592" s="234"/>
      <c r="J1592" s="234"/>
      <c r="K1592" s="234"/>
      <c r="L1592" s="234"/>
      <c r="M1592" s="308">
        <f t="shared" si="201"/>
        <v>0</v>
      </c>
      <c r="N1592" s="234"/>
      <c r="O1592" s="234"/>
      <c r="P1592" s="234"/>
      <c r="Q1592" s="234"/>
      <c r="R1592" s="234"/>
      <c r="S1592" s="234"/>
      <c r="T1592" s="234"/>
      <c r="U1592" s="234"/>
      <c r="V1592" s="234"/>
      <c r="W1592" s="234"/>
      <c r="X1592" s="234"/>
      <c r="Y1592" s="234"/>
      <c r="Z1592" s="234"/>
      <c r="AA1592" s="234"/>
      <c r="AB1592" s="234"/>
      <c r="AC1592" s="234"/>
      <c r="AD1592" s="234"/>
      <c r="AE1592" s="234"/>
      <c r="AF1592" s="234"/>
      <c r="AG1592" s="234"/>
      <c r="AH1592" s="234"/>
      <c r="AI1592" s="234"/>
      <c r="AJ1592" s="234"/>
      <c r="AK1592" s="234"/>
      <c r="AL1592" s="258" t="str">
        <f t="shared" si="203"/>
        <v>нет</v>
      </c>
      <c r="AM1592" s="258" t="str">
        <f t="shared" si="205"/>
        <v>нет</v>
      </c>
      <c r="AN1592" s="258">
        <f t="shared" si="202"/>
        <v>0</v>
      </c>
      <c r="AO1592" s="258" t="e">
        <f t="shared" si="204"/>
        <v>#VALUE!</v>
      </c>
    </row>
    <row r="1593" spans="1:41">
      <c r="A1593" s="261" t="e">
        <f t="shared" si="206"/>
        <v>#VALUE!</v>
      </c>
      <c r="B1593" s="241">
        <v>1590</v>
      </c>
      <c r="C1593" s="242"/>
      <c r="D1593" s="257" t="str">
        <f t="shared" si="199"/>
        <v/>
      </c>
      <c r="E1593" s="234"/>
      <c r="F1593" s="234"/>
      <c r="G1593" s="242"/>
      <c r="H1593" s="257" t="str">
        <f t="shared" si="200"/>
        <v/>
      </c>
      <c r="I1593" s="234"/>
      <c r="J1593" s="234"/>
      <c r="K1593" s="234"/>
      <c r="L1593" s="234"/>
      <c r="M1593" s="308">
        <f t="shared" si="201"/>
        <v>0</v>
      </c>
      <c r="N1593" s="234"/>
      <c r="O1593" s="234"/>
      <c r="P1593" s="234"/>
      <c r="Q1593" s="234"/>
      <c r="R1593" s="234"/>
      <c r="S1593" s="234"/>
      <c r="T1593" s="234"/>
      <c r="U1593" s="234"/>
      <c r="V1593" s="234"/>
      <c r="W1593" s="234"/>
      <c r="X1593" s="234"/>
      <c r="Y1593" s="234"/>
      <c r="Z1593" s="234"/>
      <c r="AA1593" s="234"/>
      <c r="AB1593" s="234"/>
      <c r="AC1593" s="234"/>
      <c r="AD1593" s="234"/>
      <c r="AE1593" s="234"/>
      <c r="AF1593" s="234"/>
      <c r="AG1593" s="234"/>
      <c r="AH1593" s="234"/>
      <c r="AI1593" s="234"/>
      <c r="AJ1593" s="234"/>
      <c r="AK1593" s="234"/>
      <c r="AL1593" s="258" t="str">
        <f t="shared" si="203"/>
        <v>нет</v>
      </c>
      <c r="AM1593" s="258" t="str">
        <f t="shared" si="205"/>
        <v>нет</v>
      </c>
      <c r="AN1593" s="258">
        <f t="shared" si="202"/>
        <v>0</v>
      </c>
      <c r="AO1593" s="258" t="e">
        <f t="shared" si="204"/>
        <v>#VALUE!</v>
      </c>
    </row>
    <row r="1594" spans="1:41">
      <c r="A1594" s="261" t="e">
        <f t="shared" si="206"/>
        <v>#VALUE!</v>
      </c>
      <c r="B1594" s="241">
        <v>1591</v>
      </c>
      <c r="C1594" s="242"/>
      <c r="D1594" s="257" t="str">
        <f t="shared" si="199"/>
        <v/>
      </c>
      <c r="E1594" s="234"/>
      <c r="F1594" s="234"/>
      <c r="G1594" s="242"/>
      <c r="H1594" s="257" t="str">
        <f t="shared" si="200"/>
        <v/>
      </c>
      <c r="I1594" s="234"/>
      <c r="J1594" s="234"/>
      <c r="K1594" s="234"/>
      <c r="L1594" s="234"/>
      <c r="M1594" s="308">
        <f t="shared" si="201"/>
        <v>0</v>
      </c>
      <c r="N1594" s="234"/>
      <c r="O1594" s="234"/>
      <c r="P1594" s="234"/>
      <c r="Q1594" s="234"/>
      <c r="R1594" s="234"/>
      <c r="S1594" s="234"/>
      <c r="T1594" s="234"/>
      <c r="U1594" s="234"/>
      <c r="V1594" s="234"/>
      <c r="W1594" s="234"/>
      <c r="X1594" s="234"/>
      <c r="Y1594" s="234"/>
      <c r="Z1594" s="234"/>
      <c r="AA1594" s="234"/>
      <c r="AB1594" s="234"/>
      <c r="AC1594" s="234"/>
      <c r="AD1594" s="234"/>
      <c r="AE1594" s="234"/>
      <c r="AF1594" s="234"/>
      <c r="AG1594" s="234"/>
      <c r="AH1594" s="234"/>
      <c r="AI1594" s="234"/>
      <c r="AJ1594" s="234"/>
      <c r="AK1594" s="234"/>
      <c r="AL1594" s="258" t="str">
        <f t="shared" si="203"/>
        <v>нет</v>
      </c>
      <c r="AM1594" s="258" t="str">
        <f t="shared" si="205"/>
        <v>нет</v>
      </c>
      <c r="AN1594" s="258">
        <f t="shared" si="202"/>
        <v>0</v>
      </c>
      <c r="AO1594" s="258" t="e">
        <f t="shared" si="204"/>
        <v>#VALUE!</v>
      </c>
    </row>
    <row r="1595" spans="1:41">
      <c r="A1595" s="261" t="e">
        <f t="shared" si="206"/>
        <v>#VALUE!</v>
      </c>
      <c r="B1595" s="241">
        <v>1592</v>
      </c>
      <c r="C1595" s="242"/>
      <c r="D1595" s="257" t="str">
        <f t="shared" si="199"/>
        <v/>
      </c>
      <c r="E1595" s="234"/>
      <c r="F1595" s="234"/>
      <c r="G1595" s="242"/>
      <c r="H1595" s="257" t="str">
        <f t="shared" si="200"/>
        <v/>
      </c>
      <c r="I1595" s="234"/>
      <c r="J1595" s="234"/>
      <c r="K1595" s="234"/>
      <c r="L1595" s="234"/>
      <c r="M1595" s="308">
        <f t="shared" si="201"/>
        <v>0</v>
      </c>
      <c r="N1595" s="234"/>
      <c r="O1595" s="234"/>
      <c r="P1595" s="234"/>
      <c r="Q1595" s="234"/>
      <c r="R1595" s="234"/>
      <c r="S1595" s="234"/>
      <c r="T1595" s="234"/>
      <c r="U1595" s="234"/>
      <c r="V1595" s="234"/>
      <c r="W1595" s="234"/>
      <c r="X1595" s="234"/>
      <c r="Y1595" s="234"/>
      <c r="Z1595" s="234"/>
      <c r="AA1595" s="234"/>
      <c r="AB1595" s="234"/>
      <c r="AC1595" s="234"/>
      <c r="AD1595" s="234"/>
      <c r="AE1595" s="234"/>
      <c r="AF1595" s="234"/>
      <c r="AG1595" s="234"/>
      <c r="AH1595" s="234"/>
      <c r="AI1595" s="234"/>
      <c r="AJ1595" s="234"/>
      <c r="AK1595" s="234"/>
      <c r="AL1595" s="258" t="str">
        <f t="shared" si="203"/>
        <v>нет</v>
      </c>
      <c r="AM1595" s="258" t="str">
        <f t="shared" si="205"/>
        <v>нет</v>
      </c>
      <c r="AN1595" s="258">
        <f t="shared" si="202"/>
        <v>0</v>
      </c>
      <c r="AO1595" s="258" t="e">
        <f t="shared" si="204"/>
        <v>#VALUE!</v>
      </c>
    </row>
    <row r="1596" spans="1:41">
      <c r="A1596" s="261" t="e">
        <f t="shared" si="206"/>
        <v>#VALUE!</v>
      </c>
      <c r="B1596" s="241">
        <v>1593</v>
      </c>
      <c r="C1596" s="242"/>
      <c r="D1596" s="257" t="str">
        <f t="shared" si="199"/>
        <v/>
      </c>
      <c r="E1596" s="234"/>
      <c r="F1596" s="234"/>
      <c r="G1596" s="242"/>
      <c r="H1596" s="257" t="str">
        <f t="shared" si="200"/>
        <v/>
      </c>
      <c r="I1596" s="234"/>
      <c r="J1596" s="234"/>
      <c r="K1596" s="234"/>
      <c r="L1596" s="234"/>
      <c r="M1596" s="308">
        <f t="shared" si="201"/>
        <v>0</v>
      </c>
      <c r="N1596" s="234"/>
      <c r="O1596" s="234"/>
      <c r="P1596" s="234"/>
      <c r="Q1596" s="234"/>
      <c r="R1596" s="234"/>
      <c r="S1596" s="234"/>
      <c r="T1596" s="234"/>
      <c r="U1596" s="234"/>
      <c r="V1596" s="234"/>
      <c r="W1596" s="234"/>
      <c r="X1596" s="234"/>
      <c r="Y1596" s="234"/>
      <c r="Z1596" s="234"/>
      <c r="AA1596" s="234"/>
      <c r="AB1596" s="234"/>
      <c r="AC1596" s="234"/>
      <c r="AD1596" s="234"/>
      <c r="AE1596" s="234"/>
      <c r="AF1596" s="234"/>
      <c r="AG1596" s="234"/>
      <c r="AH1596" s="234"/>
      <c r="AI1596" s="234"/>
      <c r="AJ1596" s="234"/>
      <c r="AK1596" s="234"/>
      <c r="AL1596" s="258" t="str">
        <f t="shared" si="203"/>
        <v>нет</v>
      </c>
      <c r="AM1596" s="258" t="str">
        <f t="shared" si="205"/>
        <v>нет</v>
      </c>
      <c r="AN1596" s="258">
        <f t="shared" si="202"/>
        <v>0</v>
      </c>
      <c r="AO1596" s="258" t="e">
        <f t="shared" si="204"/>
        <v>#VALUE!</v>
      </c>
    </row>
    <row r="1597" spans="1:41">
      <c r="A1597" s="261" t="e">
        <f t="shared" si="206"/>
        <v>#VALUE!</v>
      </c>
      <c r="B1597" s="241">
        <v>1594</v>
      </c>
      <c r="C1597" s="242"/>
      <c r="D1597" s="257" t="str">
        <f t="shared" si="199"/>
        <v/>
      </c>
      <c r="E1597" s="234"/>
      <c r="F1597" s="234"/>
      <c r="G1597" s="242"/>
      <c r="H1597" s="257" t="str">
        <f t="shared" si="200"/>
        <v/>
      </c>
      <c r="I1597" s="234"/>
      <c r="J1597" s="234"/>
      <c r="K1597" s="234"/>
      <c r="L1597" s="234"/>
      <c r="M1597" s="308">
        <f t="shared" si="201"/>
        <v>0</v>
      </c>
      <c r="N1597" s="234"/>
      <c r="O1597" s="234"/>
      <c r="P1597" s="234"/>
      <c r="Q1597" s="234"/>
      <c r="R1597" s="234"/>
      <c r="S1597" s="234"/>
      <c r="T1597" s="234"/>
      <c r="U1597" s="234"/>
      <c r="V1597" s="234"/>
      <c r="W1597" s="234"/>
      <c r="X1597" s="234"/>
      <c r="Y1597" s="234"/>
      <c r="Z1597" s="234"/>
      <c r="AA1597" s="234"/>
      <c r="AB1597" s="234"/>
      <c r="AC1597" s="234"/>
      <c r="AD1597" s="234"/>
      <c r="AE1597" s="234"/>
      <c r="AF1597" s="234"/>
      <c r="AG1597" s="234"/>
      <c r="AH1597" s="234"/>
      <c r="AI1597" s="234"/>
      <c r="AJ1597" s="234"/>
      <c r="AK1597" s="234"/>
      <c r="AL1597" s="258" t="str">
        <f t="shared" si="203"/>
        <v>нет</v>
      </c>
      <c r="AM1597" s="258" t="str">
        <f t="shared" si="205"/>
        <v>нет</v>
      </c>
      <c r="AN1597" s="258">
        <f t="shared" si="202"/>
        <v>0</v>
      </c>
      <c r="AO1597" s="258" t="e">
        <f t="shared" si="204"/>
        <v>#VALUE!</v>
      </c>
    </row>
    <row r="1598" spans="1:41">
      <c r="A1598" s="261" t="e">
        <f t="shared" si="206"/>
        <v>#VALUE!</v>
      </c>
      <c r="B1598" s="241">
        <v>1595</v>
      </c>
      <c r="C1598" s="242"/>
      <c r="D1598" s="257" t="str">
        <f t="shared" si="199"/>
        <v/>
      </c>
      <c r="E1598" s="234"/>
      <c r="F1598" s="234"/>
      <c r="G1598" s="242"/>
      <c r="H1598" s="257" t="str">
        <f t="shared" si="200"/>
        <v/>
      </c>
      <c r="I1598" s="234"/>
      <c r="J1598" s="234"/>
      <c r="K1598" s="234"/>
      <c r="L1598" s="234"/>
      <c r="M1598" s="308">
        <f t="shared" si="201"/>
        <v>0</v>
      </c>
      <c r="N1598" s="234"/>
      <c r="O1598" s="234"/>
      <c r="P1598" s="234"/>
      <c r="Q1598" s="234"/>
      <c r="R1598" s="234"/>
      <c r="S1598" s="234"/>
      <c r="T1598" s="234"/>
      <c r="U1598" s="234"/>
      <c r="V1598" s="234"/>
      <c r="W1598" s="234"/>
      <c r="X1598" s="234"/>
      <c r="Y1598" s="234"/>
      <c r="Z1598" s="234"/>
      <c r="AA1598" s="234"/>
      <c r="AB1598" s="234"/>
      <c r="AC1598" s="234"/>
      <c r="AD1598" s="234"/>
      <c r="AE1598" s="234"/>
      <c r="AF1598" s="234"/>
      <c r="AG1598" s="234"/>
      <c r="AH1598" s="234"/>
      <c r="AI1598" s="234"/>
      <c r="AJ1598" s="234"/>
      <c r="AK1598" s="234"/>
      <c r="AL1598" s="258" t="str">
        <f t="shared" si="203"/>
        <v>нет</v>
      </c>
      <c r="AM1598" s="258" t="str">
        <f t="shared" si="205"/>
        <v>нет</v>
      </c>
      <c r="AN1598" s="258">
        <f t="shared" si="202"/>
        <v>0</v>
      </c>
      <c r="AO1598" s="258" t="e">
        <f t="shared" si="204"/>
        <v>#VALUE!</v>
      </c>
    </row>
    <row r="1599" spans="1:41">
      <c r="A1599" s="261" t="e">
        <f t="shared" si="206"/>
        <v>#VALUE!</v>
      </c>
      <c r="B1599" s="241">
        <v>1596</v>
      </c>
      <c r="C1599" s="242"/>
      <c r="D1599" s="257" t="str">
        <f t="shared" ref="D1599:D1662" si="207">IFERROR(VLOOKUP(C1599,msu,2,0),"")</f>
        <v/>
      </c>
      <c r="E1599" s="234"/>
      <c r="F1599" s="234"/>
      <c r="G1599" s="242"/>
      <c r="H1599" s="257" t="str">
        <f t="shared" ref="H1599:H1662" si="208">IFERROR(VLOOKUP(G1599,oo,2,0),"")</f>
        <v/>
      </c>
      <c r="I1599" s="234"/>
      <c r="J1599" s="234"/>
      <c r="K1599" s="234"/>
      <c r="L1599" s="234"/>
      <c r="M1599" s="308">
        <f t="shared" ref="M1599:M1662" si="209">COUNTA(N1599:AK1599)</f>
        <v>0</v>
      </c>
      <c r="N1599" s="234"/>
      <c r="O1599" s="234"/>
      <c r="P1599" s="234"/>
      <c r="Q1599" s="234"/>
      <c r="R1599" s="234"/>
      <c r="S1599" s="234"/>
      <c r="T1599" s="234"/>
      <c r="U1599" s="234"/>
      <c r="V1599" s="234"/>
      <c r="W1599" s="234"/>
      <c r="X1599" s="234"/>
      <c r="Y1599" s="234"/>
      <c r="Z1599" s="234"/>
      <c r="AA1599" s="234"/>
      <c r="AB1599" s="234"/>
      <c r="AC1599" s="234"/>
      <c r="AD1599" s="234"/>
      <c r="AE1599" s="234"/>
      <c r="AF1599" s="234"/>
      <c r="AG1599" s="234"/>
      <c r="AH1599" s="234"/>
      <c r="AI1599" s="234"/>
      <c r="AJ1599" s="234"/>
      <c r="AK1599" s="234"/>
      <c r="AL1599" s="258" t="str">
        <f t="shared" si="203"/>
        <v>нет</v>
      </c>
      <c r="AM1599" s="258" t="str">
        <f t="shared" si="205"/>
        <v>нет</v>
      </c>
      <c r="AN1599" s="258">
        <f t="shared" ref="AN1599:AN1662" si="210">COUNTIF(N1599:AK1599,"призер")+COUNTIF(N1599:AK1599,"победитель")</f>
        <v>0</v>
      </c>
      <c r="AO1599" s="258" t="e">
        <f t="shared" si="204"/>
        <v>#VALUE!</v>
      </c>
    </row>
    <row r="1600" spans="1:41">
      <c r="A1600" s="261" t="e">
        <f t="shared" si="206"/>
        <v>#VALUE!</v>
      </c>
      <c r="B1600" s="241">
        <v>1597</v>
      </c>
      <c r="C1600" s="242"/>
      <c r="D1600" s="257" t="str">
        <f t="shared" si="207"/>
        <v/>
      </c>
      <c r="E1600" s="234"/>
      <c r="F1600" s="234"/>
      <c r="G1600" s="242"/>
      <c r="H1600" s="257" t="str">
        <f t="shared" si="208"/>
        <v/>
      </c>
      <c r="I1600" s="234"/>
      <c r="J1600" s="234"/>
      <c r="K1600" s="234"/>
      <c r="L1600" s="234"/>
      <c r="M1600" s="308">
        <f t="shared" si="209"/>
        <v>0</v>
      </c>
      <c r="N1600" s="234"/>
      <c r="O1600" s="234"/>
      <c r="P1600" s="234"/>
      <c r="Q1600" s="234"/>
      <c r="R1600" s="234"/>
      <c r="S1600" s="234"/>
      <c r="T1600" s="234"/>
      <c r="U1600" s="234"/>
      <c r="V1600" s="234"/>
      <c r="W1600" s="234"/>
      <c r="X1600" s="234"/>
      <c r="Y1600" s="234"/>
      <c r="Z1600" s="234"/>
      <c r="AA1600" s="234"/>
      <c r="AB1600" s="234"/>
      <c r="AC1600" s="234"/>
      <c r="AD1600" s="234"/>
      <c r="AE1600" s="234"/>
      <c r="AF1600" s="234"/>
      <c r="AG1600" s="234"/>
      <c r="AH1600" s="234"/>
      <c r="AI1600" s="234"/>
      <c r="AJ1600" s="234"/>
      <c r="AK1600" s="234"/>
      <c r="AL1600" s="258" t="str">
        <f t="shared" si="203"/>
        <v>нет</v>
      </c>
      <c r="AM1600" s="258" t="str">
        <f t="shared" si="205"/>
        <v>нет</v>
      </c>
      <c r="AN1600" s="258">
        <f t="shared" si="210"/>
        <v>0</v>
      </c>
      <c r="AO1600" s="258" t="e">
        <f t="shared" si="204"/>
        <v>#VALUE!</v>
      </c>
    </row>
    <row r="1601" spans="1:41">
      <c r="A1601" s="261" t="e">
        <f t="shared" si="206"/>
        <v>#VALUE!</v>
      </c>
      <c r="B1601" s="241">
        <v>1598</v>
      </c>
      <c r="C1601" s="242"/>
      <c r="D1601" s="257" t="str">
        <f t="shared" si="207"/>
        <v/>
      </c>
      <c r="E1601" s="234"/>
      <c r="F1601" s="234"/>
      <c r="G1601" s="242"/>
      <c r="H1601" s="257" t="str">
        <f t="shared" si="208"/>
        <v/>
      </c>
      <c r="I1601" s="234"/>
      <c r="J1601" s="234"/>
      <c r="K1601" s="234"/>
      <c r="L1601" s="234"/>
      <c r="M1601" s="308">
        <f t="shared" si="209"/>
        <v>0</v>
      </c>
      <c r="N1601" s="234"/>
      <c r="O1601" s="234"/>
      <c r="P1601" s="234"/>
      <c r="Q1601" s="234"/>
      <c r="R1601" s="234"/>
      <c r="S1601" s="234"/>
      <c r="T1601" s="234"/>
      <c r="U1601" s="234"/>
      <c r="V1601" s="234"/>
      <c r="W1601" s="234"/>
      <c r="X1601" s="234"/>
      <c r="Y1601" s="234"/>
      <c r="Z1601" s="234"/>
      <c r="AA1601" s="234"/>
      <c r="AB1601" s="234"/>
      <c r="AC1601" s="234"/>
      <c r="AD1601" s="234"/>
      <c r="AE1601" s="234"/>
      <c r="AF1601" s="234"/>
      <c r="AG1601" s="234"/>
      <c r="AH1601" s="234"/>
      <c r="AI1601" s="234"/>
      <c r="AJ1601" s="234"/>
      <c r="AK1601" s="234"/>
      <c r="AL1601" s="258" t="str">
        <f t="shared" si="203"/>
        <v>нет</v>
      </c>
      <c r="AM1601" s="258" t="str">
        <f t="shared" si="205"/>
        <v>нет</v>
      </c>
      <c r="AN1601" s="258">
        <f t="shared" si="210"/>
        <v>0</v>
      </c>
      <c r="AO1601" s="258" t="e">
        <f t="shared" si="204"/>
        <v>#VALUE!</v>
      </c>
    </row>
    <row r="1602" spans="1:41">
      <c r="A1602" s="261" t="e">
        <f t="shared" si="206"/>
        <v>#VALUE!</v>
      </c>
      <c r="B1602" s="241">
        <v>1599</v>
      </c>
      <c r="C1602" s="242"/>
      <c r="D1602" s="257" t="str">
        <f t="shared" si="207"/>
        <v/>
      </c>
      <c r="E1602" s="234"/>
      <c r="F1602" s="234"/>
      <c r="G1602" s="242"/>
      <c r="H1602" s="257" t="str">
        <f t="shared" si="208"/>
        <v/>
      </c>
      <c r="I1602" s="234"/>
      <c r="J1602" s="234"/>
      <c r="K1602" s="234"/>
      <c r="L1602" s="234"/>
      <c r="M1602" s="308">
        <f t="shared" si="209"/>
        <v>0</v>
      </c>
      <c r="N1602" s="234"/>
      <c r="O1602" s="234"/>
      <c r="P1602" s="234"/>
      <c r="Q1602" s="234"/>
      <c r="R1602" s="234"/>
      <c r="S1602" s="234"/>
      <c r="T1602" s="234"/>
      <c r="U1602" s="234"/>
      <c r="V1602" s="234"/>
      <c r="W1602" s="234"/>
      <c r="X1602" s="234"/>
      <c r="Y1602" s="234"/>
      <c r="Z1602" s="234"/>
      <c r="AA1602" s="234"/>
      <c r="AB1602" s="234"/>
      <c r="AC1602" s="234"/>
      <c r="AD1602" s="234"/>
      <c r="AE1602" s="234"/>
      <c r="AF1602" s="234"/>
      <c r="AG1602" s="234"/>
      <c r="AH1602" s="234"/>
      <c r="AI1602" s="234"/>
      <c r="AJ1602" s="234"/>
      <c r="AK1602" s="234"/>
      <c r="AL1602" s="258" t="str">
        <f t="shared" si="203"/>
        <v>нет</v>
      </c>
      <c r="AM1602" s="258" t="str">
        <f t="shared" si="205"/>
        <v>нет</v>
      </c>
      <c r="AN1602" s="258">
        <f t="shared" si="210"/>
        <v>0</v>
      </c>
      <c r="AO1602" s="258" t="e">
        <f t="shared" si="204"/>
        <v>#VALUE!</v>
      </c>
    </row>
    <row r="1603" spans="1:41">
      <c r="A1603" s="261" t="e">
        <f t="shared" si="206"/>
        <v>#VALUE!</v>
      </c>
      <c r="B1603" s="241">
        <v>1600</v>
      </c>
      <c r="C1603" s="242"/>
      <c r="D1603" s="257" t="str">
        <f t="shared" si="207"/>
        <v/>
      </c>
      <c r="E1603" s="234"/>
      <c r="F1603" s="234"/>
      <c r="G1603" s="242"/>
      <c r="H1603" s="257" t="str">
        <f t="shared" si="208"/>
        <v/>
      </c>
      <c r="I1603" s="234"/>
      <c r="J1603" s="234"/>
      <c r="K1603" s="234"/>
      <c r="L1603" s="234"/>
      <c r="M1603" s="308">
        <f t="shared" si="209"/>
        <v>0</v>
      </c>
      <c r="N1603" s="234"/>
      <c r="O1603" s="234"/>
      <c r="P1603" s="234"/>
      <c r="Q1603" s="234"/>
      <c r="R1603" s="234"/>
      <c r="S1603" s="234"/>
      <c r="T1603" s="234"/>
      <c r="U1603" s="234"/>
      <c r="V1603" s="234"/>
      <c r="W1603" s="234"/>
      <c r="X1603" s="234"/>
      <c r="Y1603" s="234"/>
      <c r="Z1603" s="234"/>
      <c r="AA1603" s="234"/>
      <c r="AB1603" s="234"/>
      <c r="AC1603" s="234"/>
      <c r="AD1603" s="234"/>
      <c r="AE1603" s="234"/>
      <c r="AF1603" s="234"/>
      <c r="AG1603" s="234"/>
      <c r="AH1603" s="234"/>
      <c r="AI1603" s="234"/>
      <c r="AJ1603" s="234"/>
      <c r="AK1603" s="234"/>
      <c r="AL1603" s="258" t="str">
        <f t="shared" si="203"/>
        <v>нет</v>
      </c>
      <c r="AM1603" s="258" t="str">
        <f t="shared" si="205"/>
        <v>нет</v>
      </c>
      <c r="AN1603" s="258">
        <f t="shared" si="210"/>
        <v>0</v>
      </c>
      <c r="AO1603" s="258" t="e">
        <f t="shared" si="204"/>
        <v>#VALUE!</v>
      </c>
    </row>
    <row r="1604" spans="1:41">
      <c r="A1604" s="261" t="e">
        <f t="shared" si="206"/>
        <v>#VALUE!</v>
      </c>
      <c r="B1604" s="241">
        <v>1601</v>
      </c>
      <c r="C1604" s="242"/>
      <c r="D1604" s="257" t="str">
        <f t="shared" si="207"/>
        <v/>
      </c>
      <c r="E1604" s="234"/>
      <c r="F1604" s="234"/>
      <c r="G1604" s="242"/>
      <c r="H1604" s="257" t="str">
        <f t="shared" si="208"/>
        <v/>
      </c>
      <c r="I1604" s="234"/>
      <c r="J1604" s="234"/>
      <c r="K1604" s="234"/>
      <c r="L1604" s="234"/>
      <c r="M1604" s="308">
        <f t="shared" si="209"/>
        <v>0</v>
      </c>
      <c r="N1604" s="234"/>
      <c r="O1604" s="234"/>
      <c r="P1604" s="234"/>
      <c r="Q1604" s="234"/>
      <c r="R1604" s="234"/>
      <c r="S1604" s="234"/>
      <c r="T1604" s="234"/>
      <c r="U1604" s="234"/>
      <c r="V1604" s="234"/>
      <c r="W1604" s="234"/>
      <c r="X1604" s="234"/>
      <c r="Y1604" s="234"/>
      <c r="Z1604" s="234"/>
      <c r="AA1604" s="234"/>
      <c r="AB1604" s="234"/>
      <c r="AC1604" s="234"/>
      <c r="AD1604" s="234"/>
      <c r="AE1604" s="234"/>
      <c r="AF1604" s="234"/>
      <c r="AG1604" s="234"/>
      <c r="AH1604" s="234"/>
      <c r="AI1604" s="234"/>
      <c r="AJ1604" s="234"/>
      <c r="AK1604" s="234"/>
      <c r="AL1604" s="258" t="str">
        <f t="shared" si="203"/>
        <v>нет</v>
      </c>
      <c r="AM1604" s="258" t="str">
        <f t="shared" si="205"/>
        <v>нет</v>
      </c>
      <c r="AN1604" s="258">
        <f t="shared" si="210"/>
        <v>0</v>
      </c>
      <c r="AO1604" s="258" t="e">
        <f t="shared" si="204"/>
        <v>#VALUE!</v>
      </c>
    </row>
    <row r="1605" spans="1:41">
      <c r="A1605" s="261" t="e">
        <f t="shared" si="206"/>
        <v>#VALUE!</v>
      </c>
      <c r="B1605" s="241">
        <v>1602</v>
      </c>
      <c r="C1605" s="242"/>
      <c r="D1605" s="257" t="str">
        <f t="shared" si="207"/>
        <v/>
      </c>
      <c r="E1605" s="234"/>
      <c r="F1605" s="234"/>
      <c r="G1605" s="242"/>
      <c r="H1605" s="257" t="str">
        <f t="shared" si="208"/>
        <v/>
      </c>
      <c r="I1605" s="234"/>
      <c r="J1605" s="234"/>
      <c r="K1605" s="234"/>
      <c r="L1605" s="234"/>
      <c r="M1605" s="308">
        <f t="shared" si="209"/>
        <v>0</v>
      </c>
      <c r="N1605" s="234"/>
      <c r="O1605" s="234"/>
      <c r="P1605" s="234"/>
      <c r="Q1605" s="234"/>
      <c r="R1605" s="234"/>
      <c r="S1605" s="234"/>
      <c r="T1605" s="234"/>
      <c r="U1605" s="234"/>
      <c r="V1605" s="234"/>
      <c r="W1605" s="234"/>
      <c r="X1605" s="234"/>
      <c r="Y1605" s="234"/>
      <c r="Z1605" s="234"/>
      <c r="AA1605" s="234"/>
      <c r="AB1605" s="234"/>
      <c r="AC1605" s="234"/>
      <c r="AD1605" s="234"/>
      <c r="AE1605" s="234"/>
      <c r="AF1605" s="234"/>
      <c r="AG1605" s="234"/>
      <c r="AH1605" s="234"/>
      <c r="AI1605" s="234"/>
      <c r="AJ1605" s="234"/>
      <c r="AK1605" s="234"/>
      <c r="AL1605" s="258" t="str">
        <f t="shared" ref="AL1605:AL1668" si="211">IF($I1605&lt;5,"нет",IF($I1605&gt;9,"нет","да"))</f>
        <v>нет</v>
      </c>
      <c r="AM1605" s="258" t="str">
        <f t="shared" si="205"/>
        <v>нет</v>
      </c>
      <c r="AN1605" s="258">
        <f t="shared" si="210"/>
        <v>0</v>
      </c>
      <c r="AO1605" s="258" t="e">
        <f t="shared" ref="AO1605:AO1668" si="212">IF(LEN(G1605)=5,LEFT(G1605,1)+100,LEFT(G1605,2)+100)</f>
        <v>#VALUE!</v>
      </c>
    </row>
    <row r="1606" spans="1:41">
      <c r="A1606" s="261" t="e">
        <f t="shared" si="206"/>
        <v>#VALUE!</v>
      </c>
      <c r="B1606" s="241">
        <v>1603</v>
      </c>
      <c r="C1606" s="242"/>
      <c r="D1606" s="257" t="str">
        <f t="shared" si="207"/>
        <v/>
      </c>
      <c r="E1606" s="234"/>
      <c r="F1606" s="234"/>
      <c r="G1606" s="242"/>
      <c r="H1606" s="257" t="str">
        <f t="shared" si="208"/>
        <v/>
      </c>
      <c r="I1606" s="234"/>
      <c r="J1606" s="234"/>
      <c r="K1606" s="234"/>
      <c r="L1606" s="234"/>
      <c r="M1606" s="308">
        <f t="shared" si="209"/>
        <v>0</v>
      </c>
      <c r="N1606" s="234"/>
      <c r="O1606" s="234"/>
      <c r="P1606" s="234"/>
      <c r="Q1606" s="234"/>
      <c r="R1606" s="234"/>
      <c r="S1606" s="234"/>
      <c r="T1606" s="234"/>
      <c r="U1606" s="234"/>
      <c r="V1606" s="234"/>
      <c r="W1606" s="234"/>
      <c r="X1606" s="234"/>
      <c r="Y1606" s="234"/>
      <c r="Z1606" s="234"/>
      <c r="AA1606" s="234"/>
      <c r="AB1606" s="234"/>
      <c r="AC1606" s="234"/>
      <c r="AD1606" s="234"/>
      <c r="AE1606" s="234"/>
      <c r="AF1606" s="234"/>
      <c r="AG1606" s="234"/>
      <c r="AH1606" s="234"/>
      <c r="AI1606" s="234"/>
      <c r="AJ1606" s="234"/>
      <c r="AK1606" s="234"/>
      <c r="AL1606" s="258" t="str">
        <f t="shared" si="211"/>
        <v>нет</v>
      </c>
      <c r="AM1606" s="258" t="str">
        <f t="shared" ref="AM1606:AM1669" si="213">IF($I1606&lt;=9,"нет","да")</f>
        <v>нет</v>
      </c>
      <c r="AN1606" s="258">
        <f t="shared" si="210"/>
        <v>0</v>
      </c>
      <c r="AO1606" s="258" t="e">
        <f t="shared" si="212"/>
        <v>#VALUE!</v>
      </c>
    </row>
    <row r="1607" spans="1:41">
      <c r="A1607" s="261" t="e">
        <f t="shared" si="206"/>
        <v>#VALUE!</v>
      </c>
      <c r="B1607" s="241">
        <v>1604</v>
      </c>
      <c r="C1607" s="242"/>
      <c r="D1607" s="257" t="str">
        <f t="shared" si="207"/>
        <v/>
      </c>
      <c r="E1607" s="234"/>
      <c r="F1607" s="234"/>
      <c r="G1607" s="242"/>
      <c r="H1607" s="257" t="str">
        <f t="shared" si="208"/>
        <v/>
      </c>
      <c r="I1607" s="234"/>
      <c r="J1607" s="234"/>
      <c r="K1607" s="234"/>
      <c r="L1607" s="234"/>
      <c r="M1607" s="308">
        <f t="shared" si="209"/>
        <v>0</v>
      </c>
      <c r="N1607" s="234"/>
      <c r="O1607" s="234"/>
      <c r="P1607" s="234"/>
      <c r="Q1607" s="234"/>
      <c r="R1607" s="234"/>
      <c r="S1607" s="234"/>
      <c r="T1607" s="234"/>
      <c r="U1607" s="234"/>
      <c r="V1607" s="234"/>
      <c r="W1607" s="234"/>
      <c r="X1607" s="234"/>
      <c r="Y1607" s="234"/>
      <c r="Z1607" s="234"/>
      <c r="AA1607" s="234"/>
      <c r="AB1607" s="234"/>
      <c r="AC1607" s="234"/>
      <c r="AD1607" s="234"/>
      <c r="AE1607" s="234"/>
      <c r="AF1607" s="234"/>
      <c r="AG1607" s="234"/>
      <c r="AH1607" s="234"/>
      <c r="AI1607" s="234"/>
      <c r="AJ1607" s="234"/>
      <c r="AK1607" s="234"/>
      <c r="AL1607" s="258" t="str">
        <f t="shared" si="211"/>
        <v>нет</v>
      </c>
      <c r="AM1607" s="258" t="str">
        <f t="shared" si="213"/>
        <v>нет</v>
      </c>
      <c r="AN1607" s="258">
        <f t="shared" si="210"/>
        <v>0</v>
      </c>
      <c r="AO1607" s="258" t="e">
        <f t="shared" si="212"/>
        <v>#VALUE!</v>
      </c>
    </row>
    <row r="1608" spans="1:41">
      <c r="A1608" s="261" t="e">
        <f t="shared" ref="A1608:A1671" si="214">IF($AO1608=$C1608, "Код_ОО+МСУ_верно", "Требуется проверка кода ОО или МСУ, кроме 101, 102,103")</f>
        <v>#VALUE!</v>
      </c>
      <c r="B1608" s="241">
        <v>1605</v>
      </c>
      <c r="C1608" s="242"/>
      <c r="D1608" s="257" t="str">
        <f t="shared" si="207"/>
        <v/>
      </c>
      <c r="E1608" s="234"/>
      <c r="F1608" s="234"/>
      <c r="G1608" s="242"/>
      <c r="H1608" s="257" t="str">
        <f t="shared" si="208"/>
        <v/>
      </c>
      <c r="I1608" s="234"/>
      <c r="J1608" s="234"/>
      <c r="K1608" s="234"/>
      <c r="L1608" s="234"/>
      <c r="M1608" s="308">
        <f t="shared" si="209"/>
        <v>0</v>
      </c>
      <c r="N1608" s="234"/>
      <c r="O1608" s="234"/>
      <c r="P1608" s="234"/>
      <c r="Q1608" s="234"/>
      <c r="R1608" s="234"/>
      <c r="S1608" s="234"/>
      <c r="T1608" s="234"/>
      <c r="U1608" s="234"/>
      <c r="V1608" s="234"/>
      <c r="W1608" s="234"/>
      <c r="X1608" s="234"/>
      <c r="Y1608" s="234"/>
      <c r="Z1608" s="234"/>
      <c r="AA1608" s="234"/>
      <c r="AB1608" s="234"/>
      <c r="AC1608" s="234"/>
      <c r="AD1608" s="234"/>
      <c r="AE1608" s="234"/>
      <c r="AF1608" s="234"/>
      <c r="AG1608" s="234"/>
      <c r="AH1608" s="234"/>
      <c r="AI1608" s="234"/>
      <c r="AJ1608" s="234"/>
      <c r="AK1608" s="234"/>
      <c r="AL1608" s="258" t="str">
        <f t="shared" si="211"/>
        <v>нет</v>
      </c>
      <c r="AM1608" s="258" t="str">
        <f t="shared" si="213"/>
        <v>нет</v>
      </c>
      <c r="AN1608" s="258">
        <f t="shared" si="210"/>
        <v>0</v>
      </c>
      <c r="AO1608" s="258" t="e">
        <f t="shared" si="212"/>
        <v>#VALUE!</v>
      </c>
    </row>
    <row r="1609" spans="1:41">
      <c r="A1609" s="261" t="e">
        <f t="shared" si="214"/>
        <v>#VALUE!</v>
      </c>
      <c r="B1609" s="241">
        <v>1606</v>
      </c>
      <c r="C1609" s="242"/>
      <c r="D1609" s="257" t="str">
        <f t="shared" si="207"/>
        <v/>
      </c>
      <c r="E1609" s="234"/>
      <c r="F1609" s="234"/>
      <c r="G1609" s="242"/>
      <c r="H1609" s="257" t="str">
        <f t="shared" si="208"/>
        <v/>
      </c>
      <c r="I1609" s="234"/>
      <c r="J1609" s="234"/>
      <c r="K1609" s="234"/>
      <c r="L1609" s="234"/>
      <c r="M1609" s="308">
        <f t="shared" si="209"/>
        <v>0</v>
      </c>
      <c r="N1609" s="234"/>
      <c r="O1609" s="234"/>
      <c r="P1609" s="234"/>
      <c r="Q1609" s="234"/>
      <c r="R1609" s="234"/>
      <c r="S1609" s="234"/>
      <c r="T1609" s="234"/>
      <c r="U1609" s="234"/>
      <c r="V1609" s="234"/>
      <c r="W1609" s="234"/>
      <c r="X1609" s="234"/>
      <c r="Y1609" s="234"/>
      <c r="Z1609" s="234"/>
      <c r="AA1609" s="234"/>
      <c r="AB1609" s="234"/>
      <c r="AC1609" s="234"/>
      <c r="AD1609" s="234"/>
      <c r="AE1609" s="234"/>
      <c r="AF1609" s="234"/>
      <c r="AG1609" s="234"/>
      <c r="AH1609" s="234"/>
      <c r="AI1609" s="234"/>
      <c r="AJ1609" s="234"/>
      <c r="AK1609" s="234"/>
      <c r="AL1609" s="258" t="str">
        <f t="shared" si="211"/>
        <v>нет</v>
      </c>
      <c r="AM1609" s="258" t="str">
        <f t="shared" si="213"/>
        <v>нет</v>
      </c>
      <c r="AN1609" s="258">
        <f t="shared" si="210"/>
        <v>0</v>
      </c>
      <c r="AO1609" s="258" t="e">
        <f t="shared" si="212"/>
        <v>#VALUE!</v>
      </c>
    </row>
    <row r="1610" spans="1:41">
      <c r="A1610" s="261" t="e">
        <f t="shared" si="214"/>
        <v>#VALUE!</v>
      </c>
      <c r="B1610" s="241">
        <v>1607</v>
      </c>
      <c r="C1610" s="242"/>
      <c r="D1610" s="257" t="str">
        <f t="shared" si="207"/>
        <v/>
      </c>
      <c r="E1610" s="234"/>
      <c r="F1610" s="234"/>
      <c r="G1610" s="242"/>
      <c r="H1610" s="257" t="str">
        <f t="shared" si="208"/>
        <v/>
      </c>
      <c r="I1610" s="234"/>
      <c r="J1610" s="234"/>
      <c r="K1610" s="234"/>
      <c r="L1610" s="234"/>
      <c r="M1610" s="308">
        <f t="shared" si="209"/>
        <v>0</v>
      </c>
      <c r="N1610" s="234"/>
      <c r="O1610" s="234"/>
      <c r="P1610" s="234"/>
      <c r="Q1610" s="234"/>
      <c r="R1610" s="234"/>
      <c r="S1610" s="234"/>
      <c r="T1610" s="234"/>
      <c r="U1610" s="234"/>
      <c r="V1610" s="234"/>
      <c r="W1610" s="234"/>
      <c r="X1610" s="234"/>
      <c r="Y1610" s="234"/>
      <c r="Z1610" s="234"/>
      <c r="AA1610" s="234"/>
      <c r="AB1610" s="234"/>
      <c r="AC1610" s="234"/>
      <c r="AD1610" s="234"/>
      <c r="AE1610" s="234"/>
      <c r="AF1610" s="234"/>
      <c r="AG1610" s="234"/>
      <c r="AH1610" s="234"/>
      <c r="AI1610" s="234"/>
      <c r="AJ1610" s="234"/>
      <c r="AK1610" s="234"/>
      <c r="AL1610" s="258" t="str">
        <f t="shared" si="211"/>
        <v>нет</v>
      </c>
      <c r="AM1610" s="258" t="str">
        <f t="shared" si="213"/>
        <v>нет</v>
      </c>
      <c r="AN1610" s="258">
        <f t="shared" si="210"/>
        <v>0</v>
      </c>
      <c r="AO1610" s="258" t="e">
        <f t="shared" si="212"/>
        <v>#VALUE!</v>
      </c>
    </row>
    <row r="1611" spans="1:41">
      <c r="A1611" s="261" t="e">
        <f t="shared" si="214"/>
        <v>#VALUE!</v>
      </c>
      <c r="B1611" s="241">
        <v>1608</v>
      </c>
      <c r="C1611" s="242"/>
      <c r="D1611" s="257" t="str">
        <f t="shared" si="207"/>
        <v/>
      </c>
      <c r="E1611" s="234"/>
      <c r="F1611" s="234"/>
      <c r="G1611" s="242"/>
      <c r="H1611" s="257" t="str">
        <f t="shared" si="208"/>
        <v/>
      </c>
      <c r="I1611" s="234"/>
      <c r="J1611" s="234"/>
      <c r="K1611" s="234"/>
      <c r="L1611" s="234"/>
      <c r="M1611" s="308">
        <f t="shared" si="209"/>
        <v>0</v>
      </c>
      <c r="N1611" s="234"/>
      <c r="O1611" s="234"/>
      <c r="P1611" s="234"/>
      <c r="Q1611" s="234"/>
      <c r="R1611" s="234"/>
      <c r="S1611" s="234"/>
      <c r="T1611" s="234"/>
      <c r="U1611" s="234"/>
      <c r="V1611" s="234"/>
      <c r="W1611" s="234"/>
      <c r="X1611" s="234"/>
      <c r="Y1611" s="234"/>
      <c r="Z1611" s="234"/>
      <c r="AA1611" s="234"/>
      <c r="AB1611" s="234"/>
      <c r="AC1611" s="234"/>
      <c r="AD1611" s="234"/>
      <c r="AE1611" s="234"/>
      <c r="AF1611" s="234"/>
      <c r="AG1611" s="234"/>
      <c r="AH1611" s="234"/>
      <c r="AI1611" s="234"/>
      <c r="AJ1611" s="234"/>
      <c r="AK1611" s="234"/>
      <c r="AL1611" s="258" t="str">
        <f t="shared" si="211"/>
        <v>нет</v>
      </c>
      <c r="AM1611" s="258" t="str">
        <f t="shared" si="213"/>
        <v>нет</v>
      </c>
      <c r="AN1611" s="258">
        <f t="shared" si="210"/>
        <v>0</v>
      </c>
      <c r="AO1611" s="258" t="e">
        <f t="shared" si="212"/>
        <v>#VALUE!</v>
      </c>
    </row>
    <row r="1612" spans="1:41">
      <c r="A1612" s="261" t="e">
        <f t="shared" si="214"/>
        <v>#VALUE!</v>
      </c>
      <c r="B1612" s="241">
        <v>1609</v>
      </c>
      <c r="C1612" s="242"/>
      <c r="D1612" s="257" t="str">
        <f t="shared" si="207"/>
        <v/>
      </c>
      <c r="E1612" s="234"/>
      <c r="F1612" s="234"/>
      <c r="G1612" s="242"/>
      <c r="H1612" s="257" t="str">
        <f t="shared" si="208"/>
        <v/>
      </c>
      <c r="I1612" s="234"/>
      <c r="J1612" s="234"/>
      <c r="K1612" s="234"/>
      <c r="L1612" s="234"/>
      <c r="M1612" s="308">
        <f t="shared" si="209"/>
        <v>0</v>
      </c>
      <c r="N1612" s="234"/>
      <c r="O1612" s="234"/>
      <c r="P1612" s="234"/>
      <c r="Q1612" s="234"/>
      <c r="R1612" s="234"/>
      <c r="S1612" s="234"/>
      <c r="T1612" s="234"/>
      <c r="U1612" s="234"/>
      <c r="V1612" s="234"/>
      <c r="W1612" s="234"/>
      <c r="X1612" s="234"/>
      <c r="Y1612" s="234"/>
      <c r="Z1612" s="234"/>
      <c r="AA1612" s="234"/>
      <c r="AB1612" s="234"/>
      <c r="AC1612" s="234"/>
      <c r="AD1612" s="234"/>
      <c r="AE1612" s="234"/>
      <c r="AF1612" s="234"/>
      <c r="AG1612" s="234"/>
      <c r="AH1612" s="234"/>
      <c r="AI1612" s="234"/>
      <c r="AJ1612" s="234"/>
      <c r="AK1612" s="234"/>
      <c r="AL1612" s="258" t="str">
        <f t="shared" si="211"/>
        <v>нет</v>
      </c>
      <c r="AM1612" s="258" t="str">
        <f t="shared" si="213"/>
        <v>нет</v>
      </c>
      <c r="AN1612" s="258">
        <f t="shared" si="210"/>
        <v>0</v>
      </c>
      <c r="AO1612" s="258" t="e">
        <f t="shared" si="212"/>
        <v>#VALUE!</v>
      </c>
    </row>
    <row r="1613" spans="1:41">
      <c r="A1613" s="261" t="e">
        <f t="shared" si="214"/>
        <v>#VALUE!</v>
      </c>
      <c r="B1613" s="241">
        <v>1610</v>
      </c>
      <c r="C1613" s="242"/>
      <c r="D1613" s="257" t="str">
        <f t="shared" si="207"/>
        <v/>
      </c>
      <c r="E1613" s="234"/>
      <c r="F1613" s="234"/>
      <c r="G1613" s="242"/>
      <c r="H1613" s="257" t="str">
        <f t="shared" si="208"/>
        <v/>
      </c>
      <c r="I1613" s="234"/>
      <c r="J1613" s="234"/>
      <c r="K1613" s="234"/>
      <c r="L1613" s="234"/>
      <c r="M1613" s="308">
        <f t="shared" si="209"/>
        <v>0</v>
      </c>
      <c r="N1613" s="234"/>
      <c r="O1613" s="234"/>
      <c r="P1613" s="234"/>
      <c r="Q1613" s="234"/>
      <c r="R1613" s="234"/>
      <c r="S1613" s="234"/>
      <c r="T1613" s="234"/>
      <c r="U1613" s="234"/>
      <c r="V1613" s="234"/>
      <c r="W1613" s="234"/>
      <c r="X1613" s="234"/>
      <c r="Y1613" s="234"/>
      <c r="Z1613" s="234"/>
      <c r="AA1613" s="234"/>
      <c r="AB1613" s="234"/>
      <c r="AC1613" s="234"/>
      <c r="AD1613" s="234"/>
      <c r="AE1613" s="234"/>
      <c r="AF1613" s="234"/>
      <c r="AG1613" s="234"/>
      <c r="AH1613" s="234"/>
      <c r="AI1613" s="234"/>
      <c r="AJ1613" s="234"/>
      <c r="AK1613" s="234"/>
      <c r="AL1613" s="258" t="str">
        <f t="shared" si="211"/>
        <v>нет</v>
      </c>
      <c r="AM1613" s="258" t="str">
        <f t="shared" si="213"/>
        <v>нет</v>
      </c>
      <c r="AN1613" s="258">
        <f t="shared" si="210"/>
        <v>0</v>
      </c>
      <c r="AO1613" s="258" t="e">
        <f t="shared" si="212"/>
        <v>#VALUE!</v>
      </c>
    </row>
    <row r="1614" spans="1:41">
      <c r="A1614" s="261" t="e">
        <f t="shared" si="214"/>
        <v>#VALUE!</v>
      </c>
      <c r="B1614" s="241">
        <v>1611</v>
      </c>
      <c r="C1614" s="242"/>
      <c r="D1614" s="257" t="str">
        <f t="shared" si="207"/>
        <v/>
      </c>
      <c r="E1614" s="234"/>
      <c r="F1614" s="234"/>
      <c r="G1614" s="242"/>
      <c r="H1614" s="257" t="str">
        <f t="shared" si="208"/>
        <v/>
      </c>
      <c r="I1614" s="234"/>
      <c r="J1614" s="234"/>
      <c r="K1614" s="234"/>
      <c r="L1614" s="234"/>
      <c r="M1614" s="308">
        <f t="shared" si="209"/>
        <v>0</v>
      </c>
      <c r="N1614" s="234"/>
      <c r="O1614" s="234"/>
      <c r="P1614" s="234"/>
      <c r="Q1614" s="234"/>
      <c r="R1614" s="234"/>
      <c r="S1614" s="234"/>
      <c r="T1614" s="234"/>
      <c r="U1614" s="234"/>
      <c r="V1614" s="234"/>
      <c r="W1614" s="234"/>
      <c r="X1614" s="234"/>
      <c r="Y1614" s="234"/>
      <c r="Z1614" s="234"/>
      <c r="AA1614" s="234"/>
      <c r="AB1614" s="234"/>
      <c r="AC1614" s="234"/>
      <c r="AD1614" s="234"/>
      <c r="AE1614" s="234"/>
      <c r="AF1614" s="234"/>
      <c r="AG1614" s="234"/>
      <c r="AH1614" s="234"/>
      <c r="AI1614" s="234"/>
      <c r="AJ1614" s="234"/>
      <c r="AK1614" s="234"/>
      <c r="AL1614" s="258" t="str">
        <f t="shared" si="211"/>
        <v>нет</v>
      </c>
      <c r="AM1614" s="258" t="str">
        <f t="shared" si="213"/>
        <v>нет</v>
      </c>
      <c r="AN1614" s="258">
        <f t="shared" si="210"/>
        <v>0</v>
      </c>
      <c r="AO1614" s="258" t="e">
        <f t="shared" si="212"/>
        <v>#VALUE!</v>
      </c>
    </row>
    <row r="1615" spans="1:41">
      <c r="A1615" s="261" t="e">
        <f t="shared" si="214"/>
        <v>#VALUE!</v>
      </c>
      <c r="B1615" s="241">
        <v>1612</v>
      </c>
      <c r="C1615" s="242"/>
      <c r="D1615" s="257" t="str">
        <f t="shared" si="207"/>
        <v/>
      </c>
      <c r="E1615" s="234"/>
      <c r="F1615" s="234"/>
      <c r="G1615" s="242"/>
      <c r="H1615" s="257" t="str">
        <f t="shared" si="208"/>
        <v/>
      </c>
      <c r="I1615" s="234"/>
      <c r="J1615" s="234"/>
      <c r="K1615" s="234"/>
      <c r="L1615" s="234"/>
      <c r="M1615" s="308">
        <f t="shared" si="209"/>
        <v>0</v>
      </c>
      <c r="N1615" s="234"/>
      <c r="O1615" s="234"/>
      <c r="P1615" s="234"/>
      <c r="Q1615" s="234"/>
      <c r="R1615" s="234"/>
      <c r="S1615" s="234"/>
      <c r="T1615" s="234"/>
      <c r="U1615" s="234"/>
      <c r="V1615" s="234"/>
      <c r="W1615" s="234"/>
      <c r="X1615" s="234"/>
      <c r="Y1615" s="234"/>
      <c r="Z1615" s="234"/>
      <c r="AA1615" s="234"/>
      <c r="AB1615" s="234"/>
      <c r="AC1615" s="234"/>
      <c r="AD1615" s="234"/>
      <c r="AE1615" s="234"/>
      <c r="AF1615" s="234"/>
      <c r="AG1615" s="234"/>
      <c r="AH1615" s="234"/>
      <c r="AI1615" s="234"/>
      <c r="AJ1615" s="234"/>
      <c r="AK1615" s="234"/>
      <c r="AL1615" s="258" t="str">
        <f t="shared" si="211"/>
        <v>нет</v>
      </c>
      <c r="AM1615" s="258" t="str">
        <f t="shared" si="213"/>
        <v>нет</v>
      </c>
      <c r="AN1615" s="258">
        <f t="shared" si="210"/>
        <v>0</v>
      </c>
      <c r="AO1615" s="258" t="e">
        <f t="shared" si="212"/>
        <v>#VALUE!</v>
      </c>
    </row>
    <row r="1616" spans="1:41">
      <c r="A1616" s="261" t="e">
        <f t="shared" si="214"/>
        <v>#VALUE!</v>
      </c>
      <c r="B1616" s="241">
        <v>1613</v>
      </c>
      <c r="C1616" s="242"/>
      <c r="D1616" s="257" t="str">
        <f t="shared" si="207"/>
        <v/>
      </c>
      <c r="E1616" s="234"/>
      <c r="F1616" s="234"/>
      <c r="G1616" s="242"/>
      <c r="H1616" s="257" t="str">
        <f t="shared" si="208"/>
        <v/>
      </c>
      <c r="I1616" s="234"/>
      <c r="J1616" s="234"/>
      <c r="K1616" s="234"/>
      <c r="L1616" s="234"/>
      <c r="M1616" s="308">
        <f t="shared" si="209"/>
        <v>0</v>
      </c>
      <c r="N1616" s="234"/>
      <c r="O1616" s="234"/>
      <c r="P1616" s="234"/>
      <c r="Q1616" s="234"/>
      <c r="R1616" s="234"/>
      <c r="S1616" s="234"/>
      <c r="T1616" s="234"/>
      <c r="U1616" s="234"/>
      <c r="V1616" s="234"/>
      <c r="W1616" s="234"/>
      <c r="X1616" s="234"/>
      <c r="Y1616" s="234"/>
      <c r="Z1616" s="234"/>
      <c r="AA1616" s="234"/>
      <c r="AB1616" s="234"/>
      <c r="AC1616" s="234"/>
      <c r="AD1616" s="234"/>
      <c r="AE1616" s="234"/>
      <c r="AF1616" s="234"/>
      <c r="AG1616" s="234"/>
      <c r="AH1616" s="234"/>
      <c r="AI1616" s="234"/>
      <c r="AJ1616" s="234"/>
      <c r="AK1616" s="234"/>
      <c r="AL1616" s="258" t="str">
        <f t="shared" si="211"/>
        <v>нет</v>
      </c>
      <c r="AM1616" s="258" t="str">
        <f t="shared" si="213"/>
        <v>нет</v>
      </c>
      <c r="AN1616" s="258">
        <f t="shared" si="210"/>
        <v>0</v>
      </c>
      <c r="AO1616" s="258" t="e">
        <f t="shared" si="212"/>
        <v>#VALUE!</v>
      </c>
    </row>
    <row r="1617" spans="1:41">
      <c r="A1617" s="261" t="e">
        <f t="shared" si="214"/>
        <v>#VALUE!</v>
      </c>
      <c r="B1617" s="241">
        <v>1614</v>
      </c>
      <c r="C1617" s="242"/>
      <c r="D1617" s="257" t="str">
        <f t="shared" si="207"/>
        <v/>
      </c>
      <c r="E1617" s="234"/>
      <c r="F1617" s="234"/>
      <c r="G1617" s="242"/>
      <c r="H1617" s="257" t="str">
        <f t="shared" si="208"/>
        <v/>
      </c>
      <c r="I1617" s="234"/>
      <c r="J1617" s="234"/>
      <c r="K1617" s="234"/>
      <c r="L1617" s="234"/>
      <c r="M1617" s="308">
        <f t="shared" si="209"/>
        <v>0</v>
      </c>
      <c r="N1617" s="234"/>
      <c r="O1617" s="234"/>
      <c r="P1617" s="234"/>
      <c r="Q1617" s="234"/>
      <c r="R1617" s="234"/>
      <c r="S1617" s="234"/>
      <c r="T1617" s="234"/>
      <c r="U1617" s="234"/>
      <c r="V1617" s="234"/>
      <c r="W1617" s="234"/>
      <c r="X1617" s="234"/>
      <c r="Y1617" s="234"/>
      <c r="Z1617" s="234"/>
      <c r="AA1617" s="234"/>
      <c r="AB1617" s="234"/>
      <c r="AC1617" s="234"/>
      <c r="AD1617" s="234"/>
      <c r="AE1617" s="234"/>
      <c r="AF1617" s="234"/>
      <c r="AG1617" s="234"/>
      <c r="AH1617" s="234"/>
      <c r="AI1617" s="234"/>
      <c r="AJ1617" s="234"/>
      <c r="AK1617" s="234"/>
      <c r="AL1617" s="258" t="str">
        <f t="shared" si="211"/>
        <v>нет</v>
      </c>
      <c r="AM1617" s="258" t="str">
        <f t="shared" si="213"/>
        <v>нет</v>
      </c>
      <c r="AN1617" s="258">
        <f t="shared" si="210"/>
        <v>0</v>
      </c>
      <c r="AO1617" s="258" t="e">
        <f t="shared" si="212"/>
        <v>#VALUE!</v>
      </c>
    </row>
    <row r="1618" spans="1:41">
      <c r="A1618" s="261" t="e">
        <f t="shared" si="214"/>
        <v>#VALUE!</v>
      </c>
      <c r="B1618" s="241">
        <v>1615</v>
      </c>
      <c r="C1618" s="242"/>
      <c r="D1618" s="257" t="str">
        <f t="shared" si="207"/>
        <v/>
      </c>
      <c r="E1618" s="234"/>
      <c r="F1618" s="234"/>
      <c r="G1618" s="242"/>
      <c r="H1618" s="257" t="str">
        <f t="shared" si="208"/>
        <v/>
      </c>
      <c r="I1618" s="234"/>
      <c r="J1618" s="234"/>
      <c r="K1618" s="234"/>
      <c r="L1618" s="234"/>
      <c r="M1618" s="308">
        <f t="shared" si="209"/>
        <v>0</v>
      </c>
      <c r="N1618" s="234"/>
      <c r="O1618" s="234"/>
      <c r="P1618" s="234"/>
      <c r="Q1618" s="234"/>
      <c r="R1618" s="234"/>
      <c r="S1618" s="234"/>
      <c r="T1618" s="234"/>
      <c r="U1618" s="234"/>
      <c r="V1618" s="234"/>
      <c r="W1618" s="234"/>
      <c r="X1618" s="234"/>
      <c r="Y1618" s="234"/>
      <c r="Z1618" s="234"/>
      <c r="AA1618" s="234"/>
      <c r="AB1618" s="234"/>
      <c r="AC1618" s="234"/>
      <c r="AD1618" s="234"/>
      <c r="AE1618" s="234"/>
      <c r="AF1618" s="234"/>
      <c r="AG1618" s="234"/>
      <c r="AH1618" s="234"/>
      <c r="AI1618" s="234"/>
      <c r="AJ1618" s="234"/>
      <c r="AK1618" s="234"/>
      <c r="AL1618" s="258" t="str">
        <f t="shared" si="211"/>
        <v>нет</v>
      </c>
      <c r="AM1618" s="258" t="str">
        <f t="shared" si="213"/>
        <v>нет</v>
      </c>
      <c r="AN1618" s="258">
        <f t="shared" si="210"/>
        <v>0</v>
      </c>
      <c r="AO1618" s="258" t="e">
        <f t="shared" si="212"/>
        <v>#VALUE!</v>
      </c>
    </row>
    <row r="1619" spans="1:41">
      <c r="A1619" s="261" t="e">
        <f t="shared" si="214"/>
        <v>#VALUE!</v>
      </c>
      <c r="B1619" s="241">
        <v>1616</v>
      </c>
      <c r="C1619" s="242"/>
      <c r="D1619" s="257" t="str">
        <f t="shared" si="207"/>
        <v/>
      </c>
      <c r="E1619" s="234"/>
      <c r="F1619" s="234"/>
      <c r="G1619" s="242"/>
      <c r="H1619" s="257" t="str">
        <f t="shared" si="208"/>
        <v/>
      </c>
      <c r="I1619" s="234"/>
      <c r="J1619" s="234"/>
      <c r="K1619" s="234"/>
      <c r="L1619" s="234"/>
      <c r="M1619" s="308">
        <f t="shared" si="209"/>
        <v>0</v>
      </c>
      <c r="N1619" s="234"/>
      <c r="O1619" s="234"/>
      <c r="P1619" s="234"/>
      <c r="Q1619" s="234"/>
      <c r="R1619" s="234"/>
      <c r="S1619" s="234"/>
      <c r="T1619" s="234"/>
      <c r="U1619" s="234"/>
      <c r="V1619" s="234"/>
      <c r="W1619" s="234"/>
      <c r="X1619" s="234"/>
      <c r="Y1619" s="234"/>
      <c r="Z1619" s="234"/>
      <c r="AA1619" s="234"/>
      <c r="AB1619" s="234"/>
      <c r="AC1619" s="234"/>
      <c r="AD1619" s="234"/>
      <c r="AE1619" s="234"/>
      <c r="AF1619" s="234"/>
      <c r="AG1619" s="234"/>
      <c r="AH1619" s="234"/>
      <c r="AI1619" s="234"/>
      <c r="AJ1619" s="234"/>
      <c r="AK1619" s="234"/>
      <c r="AL1619" s="258" t="str">
        <f t="shared" si="211"/>
        <v>нет</v>
      </c>
      <c r="AM1619" s="258" t="str">
        <f t="shared" si="213"/>
        <v>нет</v>
      </c>
      <c r="AN1619" s="258">
        <f t="shared" si="210"/>
        <v>0</v>
      </c>
      <c r="AO1619" s="258" t="e">
        <f t="shared" si="212"/>
        <v>#VALUE!</v>
      </c>
    </row>
    <row r="1620" spans="1:41">
      <c r="A1620" s="261" t="e">
        <f t="shared" si="214"/>
        <v>#VALUE!</v>
      </c>
      <c r="B1620" s="241">
        <v>1617</v>
      </c>
      <c r="C1620" s="242"/>
      <c r="D1620" s="257" t="str">
        <f t="shared" si="207"/>
        <v/>
      </c>
      <c r="E1620" s="234"/>
      <c r="F1620" s="234"/>
      <c r="G1620" s="242"/>
      <c r="H1620" s="257" t="str">
        <f t="shared" si="208"/>
        <v/>
      </c>
      <c r="I1620" s="234"/>
      <c r="J1620" s="234"/>
      <c r="K1620" s="234"/>
      <c r="L1620" s="234"/>
      <c r="M1620" s="308">
        <f t="shared" si="209"/>
        <v>0</v>
      </c>
      <c r="N1620" s="234"/>
      <c r="O1620" s="234"/>
      <c r="P1620" s="234"/>
      <c r="Q1620" s="234"/>
      <c r="R1620" s="234"/>
      <c r="S1620" s="234"/>
      <c r="T1620" s="234"/>
      <c r="U1620" s="234"/>
      <c r="V1620" s="234"/>
      <c r="W1620" s="234"/>
      <c r="X1620" s="234"/>
      <c r="Y1620" s="234"/>
      <c r="Z1620" s="234"/>
      <c r="AA1620" s="234"/>
      <c r="AB1620" s="234"/>
      <c r="AC1620" s="234"/>
      <c r="AD1620" s="234"/>
      <c r="AE1620" s="234"/>
      <c r="AF1620" s="234"/>
      <c r="AG1620" s="234"/>
      <c r="AH1620" s="234"/>
      <c r="AI1620" s="234"/>
      <c r="AJ1620" s="234"/>
      <c r="AK1620" s="234"/>
      <c r="AL1620" s="258" t="str">
        <f t="shared" si="211"/>
        <v>нет</v>
      </c>
      <c r="AM1620" s="258" t="str">
        <f t="shared" si="213"/>
        <v>нет</v>
      </c>
      <c r="AN1620" s="258">
        <f t="shared" si="210"/>
        <v>0</v>
      </c>
      <c r="AO1620" s="258" t="e">
        <f t="shared" si="212"/>
        <v>#VALUE!</v>
      </c>
    </row>
    <row r="1621" spans="1:41">
      <c r="A1621" s="261" t="e">
        <f t="shared" si="214"/>
        <v>#VALUE!</v>
      </c>
      <c r="B1621" s="241">
        <v>1618</v>
      </c>
      <c r="C1621" s="242"/>
      <c r="D1621" s="257" t="str">
        <f t="shared" si="207"/>
        <v/>
      </c>
      <c r="E1621" s="234"/>
      <c r="F1621" s="234"/>
      <c r="G1621" s="242"/>
      <c r="H1621" s="257" t="str">
        <f t="shared" si="208"/>
        <v/>
      </c>
      <c r="I1621" s="234"/>
      <c r="J1621" s="234"/>
      <c r="K1621" s="234"/>
      <c r="L1621" s="234"/>
      <c r="M1621" s="308">
        <f t="shared" si="209"/>
        <v>0</v>
      </c>
      <c r="N1621" s="234"/>
      <c r="O1621" s="234"/>
      <c r="P1621" s="234"/>
      <c r="Q1621" s="234"/>
      <c r="R1621" s="234"/>
      <c r="S1621" s="234"/>
      <c r="T1621" s="234"/>
      <c r="U1621" s="234"/>
      <c r="V1621" s="234"/>
      <c r="W1621" s="234"/>
      <c r="X1621" s="234"/>
      <c r="Y1621" s="234"/>
      <c r="Z1621" s="234"/>
      <c r="AA1621" s="234"/>
      <c r="AB1621" s="234"/>
      <c r="AC1621" s="234"/>
      <c r="AD1621" s="234"/>
      <c r="AE1621" s="234"/>
      <c r="AF1621" s="234"/>
      <c r="AG1621" s="234"/>
      <c r="AH1621" s="234"/>
      <c r="AI1621" s="234"/>
      <c r="AJ1621" s="234"/>
      <c r="AK1621" s="234"/>
      <c r="AL1621" s="258" t="str">
        <f t="shared" si="211"/>
        <v>нет</v>
      </c>
      <c r="AM1621" s="258" t="str">
        <f t="shared" si="213"/>
        <v>нет</v>
      </c>
      <c r="AN1621" s="258">
        <f t="shared" si="210"/>
        <v>0</v>
      </c>
      <c r="AO1621" s="258" t="e">
        <f t="shared" si="212"/>
        <v>#VALUE!</v>
      </c>
    </row>
    <row r="1622" spans="1:41">
      <c r="A1622" s="261" t="e">
        <f t="shared" si="214"/>
        <v>#VALUE!</v>
      </c>
      <c r="B1622" s="241">
        <v>1619</v>
      </c>
      <c r="C1622" s="242"/>
      <c r="D1622" s="257" t="str">
        <f t="shared" si="207"/>
        <v/>
      </c>
      <c r="E1622" s="234"/>
      <c r="F1622" s="234"/>
      <c r="G1622" s="242"/>
      <c r="H1622" s="257" t="str">
        <f t="shared" si="208"/>
        <v/>
      </c>
      <c r="I1622" s="234"/>
      <c r="J1622" s="234"/>
      <c r="K1622" s="234"/>
      <c r="L1622" s="234"/>
      <c r="M1622" s="308">
        <f t="shared" si="209"/>
        <v>0</v>
      </c>
      <c r="N1622" s="234"/>
      <c r="O1622" s="234"/>
      <c r="P1622" s="234"/>
      <c r="Q1622" s="234"/>
      <c r="R1622" s="234"/>
      <c r="S1622" s="234"/>
      <c r="T1622" s="234"/>
      <c r="U1622" s="234"/>
      <c r="V1622" s="234"/>
      <c r="W1622" s="234"/>
      <c r="X1622" s="234"/>
      <c r="Y1622" s="234"/>
      <c r="Z1622" s="234"/>
      <c r="AA1622" s="234"/>
      <c r="AB1622" s="234"/>
      <c r="AC1622" s="234"/>
      <c r="AD1622" s="234"/>
      <c r="AE1622" s="234"/>
      <c r="AF1622" s="234"/>
      <c r="AG1622" s="234"/>
      <c r="AH1622" s="234"/>
      <c r="AI1622" s="234"/>
      <c r="AJ1622" s="234"/>
      <c r="AK1622" s="234"/>
      <c r="AL1622" s="258" t="str">
        <f t="shared" si="211"/>
        <v>нет</v>
      </c>
      <c r="AM1622" s="258" t="str">
        <f t="shared" si="213"/>
        <v>нет</v>
      </c>
      <c r="AN1622" s="258">
        <f t="shared" si="210"/>
        <v>0</v>
      </c>
      <c r="AO1622" s="258" t="e">
        <f t="shared" si="212"/>
        <v>#VALUE!</v>
      </c>
    </row>
    <row r="1623" spans="1:41">
      <c r="A1623" s="261" t="e">
        <f t="shared" si="214"/>
        <v>#VALUE!</v>
      </c>
      <c r="B1623" s="241">
        <v>1620</v>
      </c>
      <c r="C1623" s="242"/>
      <c r="D1623" s="257" t="str">
        <f t="shared" si="207"/>
        <v/>
      </c>
      <c r="E1623" s="234"/>
      <c r="F1623" s="234"/>
      <c r="G1623" s="242"/>
      <c r="H1623" s="257" t="str">
        <f t="shared" si="208"/>
        <v/>
      </c>
      <c r="I1623" s="234"/>
      <c r="J1623" s="234"/>
      <c r="K1623" s="234"/>
      <c r="L1623" s="234"/>
      <c r="M1623" s="308">
        <f t="shared" si="209"/>
        <v>0</v>
      </c>
      <c r="N1623" s="234"/>
      <c r="O1623" s="234"/>
      <c r="P1623" s="234"/>
      <c r="Q1623" s="234"/>
      <c r="R1623" s="234"/>
      <c r="S1623" s="234"/>
      <c r="T1623" s="234"/>
      <c r="U1623" s="234"/>
      <c r="V1623" s="234"/>
      <c r="W1623" s="234"/>
      <c r="X1623" s="234"/>
      <c r="Y1623" s="234"/>
      <c r="Z1623" s="234"/>
      <c r="AA1623" s="234"/>
      <c r="AB1623" s="234"/>
      <c r="AC1623" s="234"/>
      <c r="AD1623" s="234"/>
      <c r="AE1623" s="234"/>
      <c r="AF1623" s="234"/>
      <c r="AG1623" s="234"/>
      <c r="AH1623" s="234"/>
      <c r="AI1623" s="234"/>
      <c r="AJ1623" s="234"/>
      <c r="AK1623" s="234"/>
      <c r="AL1623" s="258" t="str">
        <f t="shared" si="211"/>
        <v>нет</v>
      </c>
      <c r="AM1623" s="258" t="str">
        <f t="shared" si="213"/>
        <v>нет</v>
      </c>
      <c r="AN1623" s="258">
        <f t="shared" si="210"/>
        <v>0</v>
      </c>
      <c r="AO1623" s="258" t="e">
        <f t="shared" si="212"/>
        <v>#VALUE!</v>
      </c>
    </row>
    <row r="1624" spans="1:41">
      <c r="A1624" s="261" t="e">
        <f t="shared" si="214"/>
        <v>#VALUE!</v>
      </c>
      <c r="B1624" s="241">
        <v>1621</v>
      </c>
      <c r="C1624" s="242"/>
      <c r="D1624" s="257" t="str">
        <f t="shared" si="207"/>
        <v/>
      </c>
      <c r="E1624" s="234"/>
      <c r="F1624" s="234"/>
      <c r="G1624" s="242"/>
      <c r="H1624" s="257" t="str">
        <f t="shared" si="208"/>
        <v/>
      </c>
      <c r="I1624" s="234"/>
      <c r="J1624" s="234"/>
      <c r="K1624" s="234"/>
      <c r="L1624" s="234"/>
      <c r="M1624" s="308">
        <f t="shared" si="209"/>
        <v>0</v>
      </c>
      <c r="N1624" s="234"/>
      <c r="O1624" s="234"/>
      <c r="P1624" s="234"/>
      <c r="Q1624" s="234"/>
      <c r="R1624" s="234"/>
      <c r="S1624" s="234"/>
      <c r="T1624" s="234"/>
      <c r="U1624" s="234"/>
      <c r="V1624" s="234"/>
      <c r="W1624" s="234"/>
      <c r="X1624" s="234"/>
      <c r="Y1624" s="234"/>
      <c r="Z1624" s="234"/>
      <c r="AA1624" s="234"/>
      <c r="AB1624" s="234"/>
      <c r="AC1624" s="234"/>
      <c r="AD1624" s="234"/>
      <c r="AE1624" s="234"/>
      <c r="AF1624" s="234"/>
      <c r="AG1624" s="234"/>
      <c r="AH1624" s="234"/>
      <c r="AI1624" s="234"/>
      <c r="AJ1624" s="234"/>
      <c r="AK1624" s="234"/>
      <c r="AL1624" s="258" t="str">
        <f t="shared" si="211"/>
        <v>нет</v>
      </c>
      <c r="AM1624" s="258" t="str">
        <f t="shared" si="213"/>
        <v>нет</v>
      </c>
      <c r="AN1624" s="258">
        <f t="shared" si="210"/>
        <v>0</v>
      </c>
      <c r="AO1624" s="258" t="e">
        <f t="shared" si="212"/>
        <v>#VALUE!</v>
      </c>
    </row>
    <row r="1625" spans="1:41">
      <c r="A1625" s="261" t="e">
        <f t="shared" si="214"/>
        <v>#VALUE!</v>
      </c>
      <c r="B1625" s="241">
        <v>1622</v>
      </c>
      <c r="C1625" s="242"/>
      <c r="D1625" s="257" t="str">
        <f t="shared" si="207"/>
        <v/>
      </c>
      <c r="E1625" s="234"/>
      <c r="F1625" s="234"/>
      <c r="G1625" s="242"/>
      <c r="H1625" s="257" t="str">
        <f t="shared" si="208"/>
        <v/>
      </c>
      <c r="I1625" s="234"/>
      <c r="J1625" s="234"/>
      <c r="K1625" s="234"/>
      <c r="L1625" s="234"/>
      <c r="M1625" s="308">
        <f t="shared" si="209"/>
        <v>0</v>
      </c>
      <c r="N1625" s="234"/>
      <c r="O1625" s="234"/>
      <c r="P1625" s="234"/>
      <c r="Q1625" s="234"/>
      <c r="R1625" s="234"/>
      <c r="S1625" s="234"/>
      <c r="T1625" s="234"/>
      <c r="U1625" s="234"/>
      <c r="V1625" s="234"/>
      <c r="W1625" s="234"/>
      <c r="X1625" s="234"/>
      <c r="Y1625" s="234"/>
      <c r="Z1625" s="234"/>
      <c r="AA1625" s="234"/>
      <c r="AB1625" s="234"/>
      <c r="AC1625" s="234"/>
      <c r="AD1625" s="234"/>
      <c r="AE1625" s="234"/>
      <c r="AF1625" s="234"/>
      <c r="AG1625" s="234"/>
      <c r="AH1625" s="234"/>
      <c r="AI1625" s="234"/>
      <c r="AJ1625" s="234"/>
      <c r="AK1625" s="234"/>
      <c r="AL1625" s="258" t="str">
        <f t="shared" si="211"/>
        <v>нет</v>
      </c>
      <c r="AM1625" s="258" t="str">
        <f t="shared" si="213"/>
        <v>нет</v>
      </c>
      <c r="AN1625" s="258">
        <f t="shared" si="210"/>
        <v>0</v>
      </c>
      <c r="AO1625" s="258" t="e">
        <f t="shared" si="212"/>
        <v>#VALUE!</v>
      </c>
    </row>
    <row r="1626" spans="1:41">
      <c r="A1626" s="261" t="e">
        <f t="shared" si="214"/>
        <v>#VALUE!</v>
      </c>
      <c r="B1626" s="241">
        <v>1623</v>
      </c>
      <c r="C1626" s="242"/>
      <c r="D1626" s="257" t="str">
        <f t="shared" si="207"/>
        <v/>
      </c>
      <c r="E1626" s="234"/>
      <c r="F1626" s="234"/>
      <c r="G1626" s="242"/>
      <c r="H1626" s="257" t="str">
        <f t="shared" si="208"/>
        <v/>
      </c>
      <c r="I1626" s="234"/>
      <c r="J1626" s="234"/>
      <c r="K1626" s="234"/>
      <c r="L1626" s="234"/>
      <c r="M1626" s="308">
        <f t="shared" si="209"/>
        <v>0</v>
      </c>
      <c r="N1626" s="234"/>
      <c r="O1626" s="234"/>
      <c r="P1626" s="234"/>
      <c r="Q1626" s="234"/>
      <c r="R1626" s="234"/>
      <c r="S1626" s="234"/>
      <c r="T1626" s="234"/>
      <c r="U1626" s="234"/>
      <c r="V1626" s="234"/>
      <c r="W1626" s="234"/>
      <c r="X1626" s="234"/>
      <c r="Y1626" s="234"/>
      <c r="Z1626" s="234"/>
      <c r="AA1626" s="234"/>
      <c r="AB1626" s="234"/>
      <c r="AC1626" s="234"/>
      <c r="AD1626" s="234"/>
      <c r="AE1626" s="234"/>
      <c r="AF1626" s="234"/>
      <c r="AG1626" s="234"/>
      <c r="AH1626" s="234"/>
      <c r="AI1626" s="234"/>
      <c r="AJ1626" s="234"/>
      <c r="AK1626" s="234"/>
      <c r="AL1626" s="258" t="str">
        <f t="shared" si="211"/>
        <v>нет</v>
      </c>
      <c r="AM1626" s="258" t="str">
        <f t="shared" si="213"/>
        <v>нет</v>
      </c>
      <c r="AN1626" s="258">
        <f t="shared" si="210"/>
        <v>0</v>
      </c>
      <c r="AO1626" s="258" t="e">
        <f t="shared" si="212"/>
        <v>#VALUE!</v>
      </c>
    </row>
    <row r="1627" spans="1:41">
      <c r="A1627" s="261" t="e">
        <f t="shared" si="214"/>
        <v>#VALUE!</v>
      </c>
      <c r="B1627" s="241">
        <v>1624</v>
      </c>
      <c r="C1627" s="242"/>
      <c r="D1627" s="257" t="str">
        <f t="shared" si="207"/>
        <v/>
      </c>
      <c r="E1627" s="234"/>
      <c r="F1627" s="234"/>
      <c r="G1627" s="242"/>
      <c r="H1627" s="257" t="str">
        <f t="shared" si="208"/>
        <v/>
      </c>
      <c r="I1627" s="234"/>
      <c r="J1627" s="234"/>
      <c r="K1627" s="234"/>
      <c r="L1627" s="234"/>
      <c r="M1627" s="308">
        <f t="shared" si="209"/>
        <v>0</v>
      </c>
      <c r="N1627" s="234"/>
      <c r="O1627" s="234"/>
      <c r="P1627" s="234"/>
      <c r="Q1627" s="234"/>
      <c r="R1627" s="234"/>
      <c r="S1627" s="234"/>
      <c r="T1627" s="234"/>
      <c r="U1627" s="234"/>
      <c r="V1627" s="234"/>
      <c r="W1627" s="234"/>
      <c r="X1627" s="234"/>
      <c r="Y1627" s="234"/>
      <c r="Z1627" s="234"/>
      <c r="AA1627" s="234"/>
      <c r="AB1627" s="234"/>
      <c r="AC1627" s="234"/>
      <c r="AD1627" s="234"/>
      <c r="AE1627" s="234"/>
      <c r="AF1627" s="234"/>
      <c r="AG1627" s="234"/>
      <c r="AH1627" s="234"/>
      <c r="AI1627" s="234"/>
      <c r="AJ1627" s="234"/>
      <c r="AK1627" s="234"/>
      <c r="AL1627" s="258" t="str">
        <f t="shared" si="211"/>
        <v>нет</v>
      </c>
      <c r="AM1627" s="258" t="str">
        <f t="shared" si="213"/>
        <v>нет</v>
      </c>
      <c r="AN1627" s="258">
        <f t="shared" si="210"/>
        <v>0</v>
      </c>
      <c r="AO1627" s="258" t="e">
        <f t="shared" si="212"/>
        <v>#VALUE!</v>
      </c>
    </row>
    <row r="1628" spans="1:41">
      <c r="A1628" s="261" t="e">
        <f t="shared" si="214"/>
        <v>#VALUE!</v>
      </c>
      <c r="B1628" s="241">
        <v>1625</v>
      </c>
      <c r="C1628" s="242"/>
      <c r="D1628" s="257" t="str">
        <f t="shared" si="207"/>
        <v/>
      </c>
      <c r="E1628" s="234"/>
      <c r="F1628" s="234"/>
      <c r="G1628" s="242"/>
      <c r="H1628" s="257" t="str">
        <f t="shared" si="208"/>
        <v/>
      </c>
      <c r="I1628" s="234"/>
      <c r="J1628" s="234"/>
      <c r="K1628" s="234"/>
      <c r="L1628" s="234"/>
      <c r="M1628" s="308">
        <f t="shared" si="209"/>
        <v>0</v>
      </c>
      <c r="N1628" s="234"/>
      <c r="O1628" s="234"/>
      <c r="P1628" s="234"/>
      <c r="Q1628" s="234"/>
      <c r="R1628" s="234"/>
      <c r="S1628" s="234"/>
      <c r="T1628" s="234"/>
      <c r="U1628" s="234"/>
      <c r="V1628" s="234"/>
      <c r="W1628" s="234"/>
      <c r="X1628" s="234"/>
      <c r="Y1628" s="234"/>
      <c r="Z1628" s="234"/>
      <c r="AA1628" s="234"/>
      <c r="AB1628" s="234"/>
      <c r="AC1628" s="234"/>
      <c r="AD1628" s="234"/>
      <c r="AE1628" s="234"/>
      <c r="AF1628" s="234"/>
      <c r="AG1628" s="234"/>
      <c r="AH1628" s="234"/>
      <c r="AI1628" s="234"/>
      <c r="AJ1628" s="234"/>
      <c r="AK1628" s="234"/>
      <c r="AL1628" s="258" t="str">
        <f t="shared" si="211"/>
        <v>нет</v>
      </c>
      <c r="AM1628" s="258" t="str">
        <f t="shared" si="213"/>
        <v>нет</v>
      </c>
      <c r="AN1628" s="258">
        <f t="shared" si="210"/>
        <v>0</v>
      </c>
      <c r="AO1628" s="258" t="e">
        <f t="shared" si="212"/>
        <v>#VALUE!</v>
      </c>
    </row>
    <row r="1629" spans="1:41">
      <c r="A1629" s="261" t="e">
        <f t="shared" si="214"/>
        <v>#VALUE!</v>
      </c>
      <c r="B1629" s="241">
        <v>1626</v>
      </c>
      <c r="C1629" s="242"/>
      <c r="D1629" s="257" t="str">
        <f t="shared" si="207"/>
        <v/>
      </c>
      <c r="E1629" s="234"/>
      <c r="F1629" s="234"/>
      <c r="G1629" s="242"/>
      <c r="H1629" s="257" t="str">
        <f t="shared" si="208"/>
        <v/>
      </c>
      <c r="I1629" s="234"/>
      <c r="J1629" s="234"/>
      <c r="K1629" s="234"/>
      <c r="L1629" s="234"/>
      <c r="M1629" s="308">
        <f t="shared" si="209"/>
        <v>0</v>
      </c>
      <c r="N1629" s="234"/>
      <c r="O1629" s="234"/>
      <c r="P1629" s="234"/>
      <c r="Q1629" s="234"/>
      <c r="R1629" s="234"/>
      <c r="S1629" s="234"/>
      <c r="T1629" s="234"/>
      <c r="U1629" s="234"/>
      <c r="V1629" s="234"/>
      <c r="W1629" s="234"/>
      <c r="X1629" s="234"/>
      <c r="Y1629" s="234"/>
      <c r="Z1629" s="234"/>
      <c r="AA1629" s="234"/>
      <c r="AB1629" s="234"/>
      <c r="AC1629" s="234"/>
      <c r="AD1629" s="234"/>
      <c r="AE1629" s="234"/>
      <c r="AF1629" s="234"/>
      <c r="AG1629" s="234"/>
      <c r="AH1629" s="234"/>
      <c r="AI1629" s="234"/>
      <c r="AJ1629" s="234"/>
      <c r="AK1629" s="234"/>
      <c r="AL1629" s="258" t="str">
        <f t="shared" si="211"/>
        <v>нет</v>
      </c>
      <c r="AM1629" s="258" t="str">
        <f t="shared" si="213"/>
        <v>нет</v>
      </c>
      <c r="AN1629" s="258">
        <f t="shared" si="210"/>
        <v>0</v>
      </c>
      <c r="AO1629" s="258" t="e">
        <f t="shared" si="212"/>
        <v>#VALUE!</v>
      </c>
    </row>
    <row r="1630" spans="1:41">
      <c r="A1630" s="261" t="e">
        <f t="shared" si="214"/>
        <v>#VALUE!</v>
      </c>
      <c r="B1630" s="241">
        <v>1627</v>
      </c>
      <c r="C1630" s="242"/>
      <c r="D1630" s="257" t="str">
        <f t="shared" si="207"/>
        <v/>
      </c>
      <c r="E1630" s="234"/>
      <c r="F1630" s="234"/>
      <c r="G1630" s="242"/>
      <c r="H1630" s="257" t="str">
        <f t="shared" si="208"/>
        <v/>
      </c>
      <c r="I1630" s="234"/>
      <c r="J1630" s="234"/>
      <c r="K1630" s="234"/>
      <c r="L1630" s="234"/>
      <c r="M1630" s="308">
        <f t="shared" si="209"/>
        <v>0</v>
      </c>
      <c r="N1630" s="234"/>
      <c r="O1630" s="234"/>
      <c r="P1630" s="234"/>
      <c r="Q1630" s="234"/>
      <c r="R1630" s="234"/>
      <c r="S1630" s="234"/>
      <c r="T1630" s="234"/>
      <c r="U1630" s="234"/>
      <c r="V1630" s="234"/>
      <c r="W1630" s="234"/>
      <c r="X1630" s="234"/>
      <c r="Y1630" s="234"/>
      <c r="Z1630" s="234"/>
      <c r="AA1630" s="234"/>
      <c r="AB1630" s="234"/>
      <c r="AC1630" s="234"/>
      <c r="AD1630" s="234"/>
      <c r="AE1630" s="234"/>
      <c r="AF1630" s="234"/>
      <c r="AG1630" s="234"/>
      <c r="AH1630" s="234"/>
      <c r="AI1630" s="234"/>
      <c r="AJ1630" s="234"/>
      <c r="AK1630" s="234"/>
      <c r="AL1630" s="258" t="str">
        <f t="shared" si="211"/>
        <v>нет</v>
      </c>
      <c r="AM1630" s="258" t="str">
        <f t="shared" si="213"/>
        <v>нет</v>
      </c>
      <c r="AN1630" s="258">
        <f t="shared" si="210"/>
        <v>0</v>
      </c>
      <c r="AO1630" s="258" t="e">
        <f t="shared" si="212"/>
        <v>#VALUE!</v>
      </c>
    </row>
    <row r="1631" spans="1:41">
      <c r="A1631" s="261" t="e">
        <f t="shared" si="214"/>
        <v>#VALUE!</v>
      </c>
      <c r="B1631" s="241">
        <v>1628</v>
      </c>
      <c r="C1631" s="242"/>
      <c r="D1631" s="257" t="str">
        <f t="shared" si="207"/>
        <v/>
      </c>
      <c r="E1631" s="234"/>
      <c r="F1631" s="234"/>
      <c r="G1631" s="242"/>
      <c r="H1631" s="257" t="str">
        <f t="shared" si="208"/>
        <v/>
      </c>
      <c r="I1631" s="234"/>
      <c r="J1631" s="234"/>
      <c r="K1631" s="234"/>
      <c r="L1631" s="234"/>
      <c r="M1631" s="308">
        <f t="shared" si="209"/>
        <v>0</v>
      </c>
      <c r="N1631" s="234"/>
      <c r="O1631" s="234"/>
      <c r="P1631" s="234"/>
      <c r="Q1631" s="234"/>
      <c r="R1631" s="234"/>
      <c r="S1631" s="234"/>
      <c r="T1631" s="234"/>
      <c r="U1631" s="234"/>
      <c r="V1631" s="234"/>
      <c r="W1631" s="234"/>
      <c r="X1631" s="234"/>
      <c r="Y1631" s="234"/>
      <c r="Z1631" s="234"/>
      <c r="AA1631" s="234"/>
      <c r="AB1631" s="234"/>
      <c r="AC1631" s="234"/>
      <c r="AD1631" s="234"/>
      <c r="AE1631" s="234"/>
      <c r="AF1631" s="234"/>
      <c r="AG1631" s="234"/>
      <c r="AH1631" s="234"/>
      <c r="AI1631" s="234"/>
      <c r="AJ1631" s="234"/>
      <c r="AK1631" s="234"/>
      <c r="AL1631" s="258" t="str">
        <f t="shared" si="211"/>
        <v>нет</v>
      </c>
      <c r="AM1631" s="258" t="str">
        <f t="shared" si="213"/>
        <v>нет</v>
      </c>
      <c r="AN1631" s="258">
        <f t="shared" si="210"/>
        <v>0</v>
      </c>
      <c r="AO1631" s="258" t="e">
        <f t="shared" si="212"/>
        <v>#VALUE!</v>
      </c>
    </row>
    <row r="1632" spans="1:41">
      <c r="A1632" s="261" t="e">
        <f t="shared" si="214"/>
        <v>#VALUE!</v>
      </c>
      <c r="B1632" s="241">
        <v>1629</v>
      </c>
      <c r="C1632" s="242"/>
      <c r="D1632" s="257" t="str">
        <f t="shared" si="207"/>
        <v/>
      </c>
      <c r="E1632" s="234"/>
      <c r="F1632" s="234"/>
      <c r="G1632" s="242"/>
      <c r="H1632" s="257" t="str">
        <f t="shared" si="208"/>
        <v/>
      </c>
      <c r="I1632" s="234"/>
      <c r="J1632" s="234"/>
      <c r="K1632" s="234"/>
      <c r="L1632" s="234"/>
      <c r="M1632" s="308">
        <f t="shared" si="209"/>
        <v>0</v>
      </c>
      <c r="N1632" s="234"/>
      <c r="O1632" s="234"/>
      <c r="P1632" s="234"/>
      <c r="Q1632" s="234"/>
      <c r="R1632" s="234"/>
      <c r="S1632" s="234"/>
      <c r="T1632" s="234"/>
      <c r="U1632" s="234"/>
      <c r="V1632" s="234"/>
      <c r="W1632" s="234"/>
      <c r="X1632" s="234"/>
      <c r="Y1632" s="234"/>
      <c r="Z1632" s="234"/>
      <c r="AA1632" s="234"/>
      <c r="AB1632" s="234"/>
      <c r="AC1632" s="234"/>
      <c r="AD1632" s="234"/>
      <c r="AE1632" s="234"/>
      <c r="AF1632" s="234"/>
      <c r="AG1632" s="234"/>
      <c r="AH1632" s="234"/>
      <c r="AI1632" s="234"/>
      <c r="AJ1632" s="234"/>
      <c r="AK1632" s="234"/>
      <c r="AL1632" s="258" t="str">
        <f t="shared" si="211"/>
        <v>нет</v>
      </c>
      <c r="AM1632" s="258" t="str">
        <f t="shared" si="213"/>
        <v>нет</v>
      </c>
      <c r="AN1632" s="258">
        <f t="shared" si="210"/>
        <v>0</v>
      </c>
      <c r="AO1632" s="258" t="e">
        <f t="shared" si="212"/>
        <v>#VALUE!</v>
      </c>
    </row>
    <row r="1633" spans="1:41">
      <c r="A1633" s="261" t="e">
        <f t="shared" si="214"/>
        <v>#VALUE!</v>
      </c>
      <c r="B1633" s="241">
        <v>1630</v>
      </c>
      <c r="C1633" s="242"/>
      <c r="D1633" s="257" t="str">
        <f t="shared" si="207"/>
        <v/>
      </c>
      <c r="E1633" s="234"/>
      <c r="F1633" s="234"/>
      <c r="G1633" s="242"/>
      <c r="H1633" s="257" t="str">
        <f t="shared" si="208"/>
        <v/>
      </c>
      <c r="I1633" s="234"/>
      <c r="J1633" s="234"/>
      <c r="K1633" s="234"/>
      <c r="L1633" s="234"/>
      <c r="M1633" s="308">
        <f t="shared" si="209"/>
        <v>0</v>
      </c>
      <c r="N1633" s="234"/>
      <c r="O1633" s="234"/>
      <c r="P1633" s="234"/>
      <c r="Q1633" s="234"/>
      <c r="R1633" s="234"/>
      <c r="S1633" s="234"/>
      <c r="T1633" s="234"/>
      <c r="U1633" s="234"/>
      <c r="V1633" s="234"/>
      <c r="W1633" s="234"/>
      <c r="X1633" s="234"/>
      <c r="Y1633" s="234"/>
      <c r="Z1633" s="234"/>
      <c r="AA1633" s="234"/>
      <c r="AB1633" s="234"/>
      <c r="AC1633" s="234"/>
      <c r="AD1633" s="234"/>
      <c r="AE1633" s="234"/>
      <c r="AF1633" s="234"/>
      <c r="AG1633" s="234"/>
      <c r="AH1633" s="234"/>
      <c r="AI1633" s="234"/>
      <c r="AJ1633" s="234"/>
      <c r="AK1633" s="234"/>
      <c r="AL1633" s="258" t="str">
        <f t="shared" si="211"/>
        <v>нет</v>
      </c>
      <c r="AM1633" s="258" t="str">
        <f t="shared" si="213"/>
        <v>нет</v>
      </c>
      <c r="AN1633" s="258">
        <f t="shared" si="210"/>
        <v>0</v>
      </c>
      <c r="AO1633" s="258" t="e">
        <f t="shared" si="212"/>
        <v>#VALUE!</v>
      </c>
    </row>
    <row r="1634" spans="1:41">
      <c r="A1634" s="261" t="e">
        <f t="shared" si="214"/>
        <v>#VALUE!</v>
      </c>
      <c r="B1634" s="241">
        <v>1631</v>
      </c>
      <c r="C1634" s="242"/>
      <c r="D1634" s="257" t="str">
        <f t="shared" si="207"/>
        <v/>
      </c>
      <c r="E1634" s="234"/>
      <c r="F1634" s="234"/>
      <c r="G1634" s="242"/>
      <c r="H1634" s="257" t="str">
        <f t="shared" si="208"/>
        <v/>
      </c>
      <c r="I1634" s="234"/>
      <c r="J1634" s="234"/>
      <c r="K1634" s="234"/>
      <c r="L1634" s="234"/>
      <c r="M1634" s="308">
        <f t="shared" si="209"/>
        <v>0</v>
      </c>
      <c r="N1634" s="234"/>
      <c r="O1634" s="234"/>
      <c r="P1634" s="234"/>
      <c r="Q1634" s="234"/>
      <c r="R1634" s="234"/>
      <c r="S1634" s="234"/>
      <c r="T1634" s="234"/>
      <c r="U1634" s="234"/>
      <c r="V1634" s="234"/>
      <c r="W1634" s="234"/>
      <c r="X1634" s="234"/>
      <c r="Y1634" s="234"/>
      <c r="Z1634" s="234"/>
      <c r="AA1634" s="234"/>
      <c r="AB1634" s="234"/>
      <c r="AC1634" s="234"/>
      <c r="AD1634" s="234"/>
      <c r="AE1634" s="234"/>
      <c r="AF1634" s="234"/>
      <c r="AG1634" s="234"/>
      <c r="AH1634" s="234"/>
      <c r="AI1634" s="234"/>
      <c r="AJ1634" s="234"/>
      <c r="AK1634" s="234"/>
      <c r="AL1634" s="258" t="str">
        <f t="shared" si="211"/>
        <v>нет</v>
      </c>
      <c r="AM1634" s="258" t="str">
        <f t="shared" si="213"/>
        <v>нет</v>
      </c>
      <c r="AN1634" s="258">
        <f t="shared" si="210"/>
        <v>0</v>
      </c>
      <c r="AO1634" s="258" t="e">
        <f t="shared" si="212"/>
        <v>#VALUE!</v>
      </c>
    </row>
    <row r="1635" spans="1:41">
      <c r="A1635" s="261" t="e">
        <f t="shared" si="214"/>
        <v>#VALUE!</v>
      </c>
      <c r="B1635" s="241">
        <v>1632</v>
      </c>
      <c r="C1635" s="242"/>
      <c r="D1635" s="257" t="str">
        <f t="shared" si="207"/>
        <v/>
      </c>
      <c r="E1635" s="234"/>
      <c r="F1635" s="234"/>
      <c r="G1635" s="242"/>
      <c r="H1635" s="257" t="str">
        <f t="shared" si="208"/>
        <v/>
      </c>
      <c r="I1635" s="234"/>
      <c r="J1635" s="234"/>
      <c r="K1635" s="234"/>
      <c r="L1635" s="234"/>
      <c r="M1635" s="308">
        <f t="shared" si="209"/>
        <v>0</v>
      </c>
      <c r="N1635" s="234"/>
      <c r="O1635" s="234"/>
      <c r="P1635" s="234"/>
      <c r="Q1635" s="234"/>
      <c r="R1635" s="234"/>
      <c r="S1635" s="234"/>
      <c r="T1635" s="234"/>
      <c r="U1635" s="234"/>
      <c r="V1635" s="234"/>
      <c r="W1635" s="234"/>
      <c r="X1635" s="234"/>
      <c r="Y1635" s="234"/>
      <c r="Z1635" s="234"/>
      <c r="AA1635" s="234"/>
      <c r="AB1635" s="234"/>
      <c r="AC1635" s="234"/>
      <c r="AD1635" s="234"/>
      <c r="AE1635" s="234"/>
      <c r="AF1635" s="234"/>
      <c r="AG1635" s="234"/>
      <c r="AH1635" s="234"/>
      <c r="AI1635" s="234"/>
      <c r="AJ1635" s="234"/>
      <c r="AK1635" s="234"/>
      <c r="AL1635" s="258" t="str">
        <f t="shared" si="211"/>
        <v>нет</v>
      </c>
      <c r="AM1635" s="258" t="str">
        <f t="shared" si="213"/>
        <v>нет</v>
      </c>
      <c r="AN1635" s="258">
        <f t="shared" si="210"/>
        <v>0</v>
      </c>
      <c r="AO1635" s="258" t="e">
        <f t="shared" si="212"/>
        <v>#VALUE!</v>
      </c>
    </row>
    <row r="1636" spans="1:41">
      <c r="A1636" s="261" t="e">
        <f t="shared" si="214"/>
        <v>#VALUE!</v>
      </c>
      <c r="B1636" s="241">
        <v>1633</v>
      </c>
      <c r="C1636" s="242"/>
      <c r="D1636" s="257" t="str">
        <f t="shared" si="207"/>
        <v/>
      </c>
      <c r="E1636" s="234"/>
      <c r="F1636" s="234"/>
      <c r="G1636" s="242"/>
      <c r="H1636" s="257" t="str">
        <f t="shared" si="208"/>
        <v/>
      </c>
      <c r="I1636" s="234"/>
      <c r="J1636" s="234"/>
      <c r="K1636" s="234"/>
      <c r="L1636" s="234"/>
      <c r="M1636" s="308">
        <f t="shared" si="209"/>
        <v>0</v>
      </c>
      <c r="N1636" s="234"/>
      <c r="O1636" s="234"/>
      <c r="P1636" s="234"/>
      <c r="Q1636" s="234"/>
      <c r="R1636" s="234"/>
      <c r="S1636" s="234"/>
      <c r="T1636" s="234"/>
      <c r="U1636" s="234"/>
      <c r="V1636" s="234"/>
      <c r="W1636" s="234"/>
      <c r="X1636" s="234"/>
      <c r="Y1636" s="234"/>
      <c r="Z1636" s="234"/>
      <c r="AA1636" s="234"/>
      <c r="AB1636" s="234"/>
      <c r="AC1636" s="234"/>
      <c r="AD1636" s="234"/>
      <c r="AE1636" s="234"/>
      <c r="AF1636" s="234"/>
      <c r="AG1636" s="234"/>
      <c r="AH1636" s="234"/>
      <c r="AI1636" s="234"/>
      <c r="AJ1636" s="234"/>
      <c r="AK1636" s="234"/>
      <c r="AL1636" s="258" t="str">
        <f t="shared" si="211"/>
        <v>нет</v>
      </c>
      <c r="AM1636" s="258" t="str">
        <f t="shared" si="213"/>
        <v>нет</v>
      </c>
      <c r="AN1636" s="258">
        <f t="shared" si="210"/>
        <v>0</v>
      </c>
      <c r="AO1636" s="258" t="e">
        <f t="shared" si="212"/>
        <v>#VALUE!</v>
      </c>
    </row>
    <row r="1637" spans="1:41">
      <c r="A1637" s="261" t="e">
        <f t="shared" si="214"/>
        <v>#VALUE!</v>
      </c>
      <c r="B1637" s="241">
        <v>1634</v>
      </c>
      <c r="C1637" s="242"/>
      <c r="D1637" s="257" t="str">
        <f t="shared" si="207"/>
        <v/>
      </c>
      <c r="E1637" s="234"/>
      <c r="F1637" s="234"/>
      <c r="G1637" s="242"/>
      <c r="H1637" s="257" t="str">
        <f t="shared" si="208"/>
        <v/>
      </c>
      <c r="I1637" s="234"/>
      <c r="J1637" s="234"/>
      <c r="K1637" s="234"/>
      <c r="L1637" s="234"/>
      <c r="M1637" s="308">
        <f t="shared" si="209"/>
        <v>0</v>
      </c>
      <c r="N1637" s="234"/>
      <c r="O1637" s="234"/>
      <c r="P1637" s="234"/>
      <c r="Q1637" s="234"/>
      <c r="R1637" s="234"/>
      <c r="S1637" s="234"/>
      <c r="T1637" s="234"/>
      <c r="U1637" s="234"/>
      <c r="V1637" s="234"/>
      <c r="W1637" s="234"/>
      <c r="X1637" s="234"/>
      <c r="Y1637" s="234"/>
      <c r="Z1637" s="234"/>
      <c r="AA1637" s="234"/>
      <c r="AB1637" s="234"/>
      <c r="AC1637" s="234"/>
      <c r="AD1637" s="234"/>
      <c r="AE1637" s="234"/>
      <c r="AF1637" s="234"/>
      <c r="AG1637" s="234"/>
      <c r="AH1637" s="234"/>
      <c r="AI1637" s="234"/>
      <c r="AJ1637" s="234"/>
      <c r="AK1637" s="234"/>
      <c r="AL1637" s="258" t="str">
        <f t="shared" si="211"/>
        <v>нет</v>
      </c>
      <c r="AM1637" s="258" t="str">
        <f t="shared" si="213"/>
        <v>нет</v>
      </c>
      <c r="AN1637" s="258">
        <f t="shared" si="210"/>
        <v>0</v>
      </c>
      <c r="AO1637" s="258" t="e">
        <f t="shared" si="212"/>
        <v>#VALUE!</v>
      </c>
    </row>
    <row r="1638" spans="1:41">
      <c r="A1638" s="261" t="e">
        <f t="shared" si="214"/>
        <v>#VALUE!</v>
      </c>
      <c r="B1638" s="241">
        <v>1635</v>
      </c>
      <c r="C1638" s="242"/>
      <c r="D1638" s="257" t="str">
        <f t="shared" si="207"/>
        <v/>
      </c>
      <c r="E1638" s="234"/>
      <c r="F1638" s="234"/>
      <c r="G1638" s="242"/>
      <c r="H1638" s="257" t="str">
        <f t="shared" si="208"/>
        <v/>
      </c>
      <c r="I1638" s="234"/>
      <c r="J1638" s="234"/>
      <c r="K1638" s="234"/>
      <c r="L1638" s="234"/>
      <c r="M1638" s="308">
        <f t="shared" si="209"/>
        <v>0</v>
      </c>
      <c r="N1638" s="234"/>
      <c r="O1638" s="234"/>
      <c r="P1638" s="234"/>
      <c r="Q1638" s="234"/>
      <c r="R1638" s="234"/>
      <c r="S1638" s="234"/>
      <c r="T1638" s="234"/>
      <c r="U1638" s="234"/>
      <c r="V1638" s="234"/>
      <c r="W1638" s="234"/>
      <c r="X1638" s="234"/>
      <c r="Y1638" s="234"/>
      <c r="Z1638" s="234"/>
      <c r="AA1638" s="234"/>
      <c r="AB1638" s="234"/>
      <c r="AC1638" s="234"/>
      <c r="AD1638" s="234"/>
      <c r="AE1638" s="234"/>
      <c r="AF1638" s="234"/>
      <c r="AG1638" s="234"/>
      <c r="AH1638" s="234"/>
      <c r="AI1638" s="234"/>
      <c r="AJ1638" s="234"/>
      <c r="AK1638" s="234"/>
      <c r="AL1638" s="258" t="str">
        <f t="shared" si="211"/>
        <v>нет</v>
      </c>
      <c r="AM1638" s="258" t="str">
        <f t="shared" si="213"/>
        <v>нет</v>
      </c>
      <c r="AN1638" s="258">
        <f t="shared" si="210"/>
        <v>0</v>
      </c>
      <c r="AO1638" s="258" t="e">
        <f t="shared" si="212"/>
        <v>#VALUE!</v>
      </c>
    </row>
    <row r="1639" spans="1:41">
      <c r="A1639" s="261" t="e">
        <f t="shared" si="214"/>
        <v>#VALUE!</v>
      </c>
      <c r="B1639" s="241">
        <v>1636</v>
      </c>
      <c r="C1639" s="242"/>
      <c r="D1639" s="257" t="str">
        <f t="shared" si="207"/>
        <v/>
      </c>
      <c r="E1639" s="234"/>
      <c r="F1639" s="234"/>
      <c r="G1639" s="242"/>
      <c r="H1639" s="257" t="str">
        <f t="shared" si="208"/>
        <v/>
      </c>
      <c r="I1639" s="234"/>
      <c r="J1639" s="234"/>
      <c r="K1639" s="234"/>
      <c r="L1639" s="234"/>
      <c r="M1639" s="308">
        <f t="shared" si="209"/>
        <v>0</v>
      </c>
      <c r="N1639" s="234"/>
      <c r="O1639" s="234"/>
      <c r="P1639" s="234"/>
      <c r="Q1639" s="234"/>
      <c r="R1639" s="234"/>
      <c r="S1639" s="234"/>
      <c r="T1639" s="234"/>
      <c r="U1639" s="234"/>
      <c r="V1639" s="234"/>
      <c r="W1639" s="234"/>
      <c r="X1639" s="234"/>
      <c r="Y1639" s="234"/>
      <c r="Z1639" s="234"/>
      <c r="AA1639" s="234"/>
      <c r="AB1639" s="234"/>
      <c r="AC1639" s="234"/>
      <c r="AD1639" s="234"/>
      <c r="AE1639" s="234"/>
      <c r="AF1639" s="234"/>
      <c r="AG1639" s="234"/>
      <c r="AH1639" s="234"/>
      <c r="AI1639" s="234"/>
      <c r="AJ1639" s="234"/>
      <c r="AK1639" s="234"/>
      <c r="AL1639" s="258" t="str">
        <f t="shared" si="211"/>
        <v>нет</v>
      </c>
      <c r="AM1639" s="258" t="str">
        <f t="shared" si="213"/>
        <v>нет</v>
      </c>
      <c r="AN1639" s="258">
        <f t="shared" si="210"/>
        <v>0</v>
      </c>
      <c r="AO1639" s="258" t="e">
        <f t="shared" si="212"/>
        <v>#VALUE!</v>
      </c>
    </row>
    <row r="1640" spans="1:41">
      <c r="A1640" s="261" t="e">
        <f t="shared" si="214"/>
        <v>#VALUE!</v>
      </c>
      <c r="B1640" s="241">
        <v>1637</v>
      </c>
      <c r="C1640" s="242"/>
      <c r="D1640" s="257" t="str">
        <f t="shared" si="207"/>
        <v/>
      </c>
      <c r="E1640" s="234"/>
      <c r="F1640" s="234"/>
      <c r="G1640" s="242"/>
      <c r="H1640" s="257" t="str">
        <f t="shared" si="208"/>
        <v/>
      </c>
      <c r="I1640" s="234"/>
      <c r="J1640" s="234"/>
      <c r="K1640" s="234"/>
      <c r="L1640" s="234"/>
      <c r="M1640" s="308">
        <f t="shared" si="209"/>
        <v>0</v>
      </c>
      <c r="N1640" s="234"/>
      <c r="O1640" s="234"/>
      <c r="P1640" s="234"/>
      <c r="Q1640" s="234"/>
      <c r="R1640" s="234"/>
      <c r="S1640" s="234"/>
      <c r="T1640" s="234"/>
      <c r="U1640" s="234"/>
      <c r="V1640" s="234"/>
      <c r="W1640" s="234"/>
      <c r="X1640" s="234"/>
      <c r="Y1640" s="234"/>
      <c r="Z1640" s="234"/>
      <c r="AA1640" s="234"/>
      <c r="AB1640" s="234"/>
      <c r="AC1640" s="234"/>
      <c r="AD1640" s="234"/>
      <c r="AE1640" s="234"/>
      <c r="AF1640" s="234"/>
      <c r="AG1640" s="234"/>
      <c r="AH1640" s="234"/>
      <c r="AI1640" s="234"/>
      <c r="AJ1640" s="234"/>
      <c r="AK1640" s="234"/>
      <c r="AL1640" s="258" t="str">
        <f t="shared" si="211"/>
        <v>нет</v>
      </c>
      <c r="AM1640" s="258" t="str">
        <f t="shared" si="213"/>
        <v>нет</v>
      </c>
      <c r="AN1640" s="258">
        <f t="shared" si="210"/>
        <v>0</v>
      </c>
      <c r="AO1640" s="258" t="e">
        <f t="shared" si="212"/>
        <v>#VALUE!</v>
      </c>
    </row>
    <row r="1641" spans="1:41">
      <c r="A1641" s="261" t="e">
        <f t="shared" si="214"/>
        <v>#VALUE!</v>
      </c>
      <c r="B1641" s="241">
        <v>1638</v>
      </c>
      <c r="C1641" s="242"/>
      <c r="D1641" s="257" t="str">
        <f t="shared" si="207"/>
        <v/>
      </c>
      <c r="E1641" s="234"/>
      <c r="F1641" s="234"/>
      <c r="G1641" s="242"/>
      <c r="H1641" s="257" t="str">
        <f t="shared" si="208"/>
        <v/>
      </c>
      <c r="I1641" s="234"/>
      <c r="J1641" s="234"/>
      <c r="K1641" s="234"/>
      <c r="L1641" s="234"/>
      <c r="M1641" s="308">
        <f t="shared" si="209"/>
        <v>0</v>
      </c>
      <c r="N1641" s="234"/>
      <c r="O1641" s="234"/>
      <c r="P1641" s="234"/>
      <c r="Q1641" s="234"/>
      <c r="R1641" s="234"/>
      <c r="S1641" s="234"/>
      <c r="T1641" s="234"/>
      <c r="U1641" s="234"/>
      <c r="V1641" s="234"/>
      <c r="W1641" s="234"/>
      <c r="X1641" s="234"/>
      <c r="Y1641" s="234"/>
      <c r="Z1641" s="234"/>
      <c r="AA1641" s="234"/>
      <c r="AB1641" s="234"/>
      <c r="AC1641" s="234"/>
      <c r="AD1641" s="234"/>
      <c r="AE1641" s="234"/>
      <c r="AF1641" s="234"/>
      <c r="AG1641" s="234"/>
      <c r="AH1641" s="234"/>
      <c r="AI1641" s="234"/>
      <c r="AJ1641" s="234"/>
      <c r="AK1641" s="234"/>
      <c r="AL1641" s="258" t="str">
        <f t="shared" si="211"/>
        <v>нет</v>
      </c>
      <c r="AM1641" s="258" t="str">
        <f t="shared" si="213"/>
        <v>нет</v>
      </c>
      <c r="AN1641" s="258">
        <f t="shared" si="210"/>
        <v>0</v>
      </c>
      <c r="AO1641" s="258" t="e">
        <f t="shared" si="212"/>
        <v>#VALUE!</v>
      </c>
    </row>
    <row r="1642" spans="1:41">
      <c r="A1642" s="261" t="e">
        <f t="shared" si="214"/>
        <v>#VALUE!</v>
      </c>
      <c r="B1642" s="241">
        <v>1639</v>
      </c>
      <c r="C1642" s="242"/>
      <c r="D1642" s="257" t="str">
        <f t="shared" si="207"/>
        <v/>
      </c>
      <c r="E1642" s="234"/>
      <c r="F1642" s="234"/>
      <c r="G1642" s="242"/>
      <c r="H1642" s="257" t="str">
        <f t="shared" si="208"/>
        <v/>
      </c>
      <c r="I1642" s="234"/>
      <c r="J1642" s="234"/>
      <c r="K1642" s="234"/>
      <c r="L1642" s="234"/>
      <c r="M1642" s="308">
        <f t="shared" si="209"/>
        <v>0</v>
      </c>
      <c r="N1642" s="234"/>
      <c r="O1642" s="234"/>
      <c r="P1642" s="234"/>
      <c r="Q1642" s="234"/>
      <c r="R1642" s="234"/>
      <c r="S1642" s="234"/>
      <c r="T1642" s="234"/>
      <c r="U1642" s="234"/>
      <c r="V1642" s="234"/>
      <c r="W1642" s="234"/>
      <c r="X1642" s="234"/>
      <c r="Y1642" s="234"/>
      <c r="Z1642" s="234"/>
      <c r="AA1642" s="234"/>
      <c r="AB1642" s="234"/>
      <c r="AC1642" s="234"/>
      <c r="AD1642" s="234"/>
      <c r="AE1642" s="234"/>
      <c r="AF1642" s="234"/>
      <c r="AG1642" s="234"/>
      <c r="AH1642" s="234"/>
      <c r="AI1642" s="234"/>
      <c r="AJ1642" s="234"/>
      <c r="AK1642" s="234"/>
      <c r="AL1642" s="258" t="str">
        <f t="shared" si="211"/>
        <v>нет</v>
      </c>
      <c r="AM1642" s="258" t="str">
        <f t="shared" si="213"/>
        <v>нет</v>
      </c>
      <c r="AN1642" s="258">
        <f t="shared" si="210"/>
        <v>0</v>
      </c>
      <c r="AO1642" s="258" t="e">
        <f t="shared" si="212"/>
        <v>#VALUE!</v>
      </c>
    </row>
    <row r="1643" spans="1:41">
      <c r="A1643" s="261" t="e">
        <f t="shared" si="214"/>
        <v>#VALUE!</v>
      </c>
      <c r="B1643" s="241">
        <v>1640</v>
      </c>
      <c r="C1643" s="242"/>
      <c r="D1643" s="257" t="str">
        <f t="shared" si="207"/>
        <v/>
      </c>
      <c r="E1643" s="234"/>
      <c r="F1643" s="234"/>
      <c r="G1643" s="242"/>
      <c r="H1643" s="257" t="str">
        <f t="shared" si="208"/>
        <v/>
      </c>
      <c r="I1643" s="234"/>
      <c r="J1643" s="234"/>
      <c r="K1643" s="234"/>
      <c r="L1643" s="234"/>
      <c r="M1643" s="308">
        <f t="shared" si="209"/>
        <v>0</v>
      </c>
      <c r="N1643" s="234"/>
      <c r="O1643" s="234"/>
      <c r="P1643" s="234"/>
      <c r="Q1643" s="234"/>
      <c r="R1643" s="234"/>
      <c r="S1643" s="234"/>
      <c r="T1643" s="234"/>
      <c r="U1643" s="234"/>
      <c r="V1643" s="234"/>
      <c r="W1643" s="234"/>
      <c r="X1643" s="234"/>
      <c r="Y1643" s="234"/>
      <c r="Z1643" s="234"/>
      <c r="AA1643" s="234"/>
      <c r="AB1643" s="234"/>
      <c r="AC1643" s="234"/>
      <c r="AD1643" s="234"/>
      <c r="AE1643" s="234"/>
      <c r="AF1643" s="234"/>
      <c r="AG1643" s="234"/>
      <c r="AH1643" s="234"/>
      <c r="AI1643" s="234"/>
      <c r="AJ1643" s="234"/>
      <c r="AK1643" s="234"/>
      <c r="AL1643" s="258" t="str">
        <f t="shared" si="211"/>
        <v>нет</v>
      </c>
      <c r="AM1643" s="258" t="str">
        <f t="shared" si="213"/>
        <v>нет</v>
      </c>
      <c r="AN1643" s="258">
        <f t="shared" si="210"/>
        <v>0</v>
      </c>
      <c r="AO1643" s="258" t="e">
        <f t="shared" si="212"/>
        <v>#VALUE!</v>
      </c>
    </row>
    <row r="1644" spans="1:41">
      <c r="A1644" s="261" t="e">
        <f t="shared" si="214"/>
        <v>#VALUE!</v>
      </c>
      <c r="B1644" s="241">
        <v>1641</v>
      </c>
      <c r="C1644" s="242"/>
      <c r="D1644" s="257" t="str">
        <f t="shared" si="207"/>
        <v/>
      </c>
      <c r="E1644" s="234"/>
      <c r="F1644" s="234"/>
      <c r="G1644" s="242"/>
      <c r="H1644" s="257" t="str">
        <f t="shared" si="208"/>
        <v/>
      </c>
      <c r="I1644" s="234"/>
      <c r="J1644" s="234"/>
      <c r="K1644" s="234"/>
      <c r="L1644" s="234"/>
      <c r="M1644" s="308">
        <f t="shared" si="209"/>
        <v>0</v>
      </c>
      <c r="N1644" s="234"/>
      <c r="O1644" s="234"/>
      <c r="P1644" s="234"/>
      <c r="Q1644" s="234"/>
      <c r="R1644" s="234"/>
      <c r="S1644" s="234"/>
      <c r="T1644" s="234"/>
      <c r="U1644" s="234"/>
      <c r="V1644" s="234"/>
      <c r="W1644" s="234"/>
      <c r="X1644" s="234"/>
      <c r="Y1644" s="234"/>
      <c r="Z1644" s="234"/>
      <c r="AA1644" s="234"/>
      <c r="AB1644" s="234"/>
      <c r="AC1644" s="234"/>
      <c r="AD1644" s="234"/>
      <c r="AE1644" s="234"/>
      <c r="AF1644" s="234"/>
      <c r="AG1644" s="234"/>
      <c r="AH1644" s="234"/>
      <c r="AI1644" s="234"/>
      <c r="AJ1644" s="234"/>
      <c r="AK1644" s="234"/>
      <c r="AL1644" s="258" t="str">
        <f t="shared" si="211"/>
        <v>нет</v>
      </c>
      <c r="AM1644" s="258" t="str">
        <f t="shared" si="213"/>
        <v>нет</v>
      </c>
      <c r="AN1644" s="258">
        <f t="shared" si="210"/>
        <v>0</v>
      </c>
      <c r="AO1644" s="258" t="e">
        <f t="shared" si="212"/>
        <v>#VALUE!</v>
      </c>
    </row>
    <row r="1645" spans="1:41">
      <c r="A1645" s="261" t="e">
        <f t="shared" si="214"/>
        <v>#VALUE!</v>
      </c>
      <c r="B1645" s="241">
        <v>1642</v>
      </c>
      <c r="C1645" s="242"/>
      <c r="D1645" s="257" t="str">
        <f t="shared" si="207"/>
        <v/>
      </c>
      <c r="E1645" s="234"/>
      <c r="F1645" s="234"/>
      <c r="G1645" s="242"/>
      <c r="H1645" s="257" t="str">
        <f t="shared" si="208"/>
        <v/>
      </c>
      <c r="I1645" s="234"/>
      <c r="J1645" s="234"/>
      <c r="K1645" s="234"/>
      <c r="L1645" s="234"/>
      <c r="M1645" s="308">
        <f t="shared" si="209"/>
        <v>0</v>
      </c>
      <c r="N1645" s="234"/>
      <c r="O1645" s="234"/>
      <c r="P1645" s="234"/>
      <c r="Q1645" s="234"/>
      <c r="R1645" s="234"/>
      <c r="S1645" s="234"/>
      <c r="T1645" s="234"/>
      <c r="U1645" s="234"/>
      <c r="V1645" s="234"/>
      <c r="W1645" s="234"/>
      <c r="X1645" s="234"/>
      <c r="Y1645" s="234"/>
      <c r="Z1645" s="234"/>
      <c r="AA1645" s="234"/>
      <c r="AB1645" s="234"/>
      <c r="AC1645" s="234"/>
      <c r="AD1645" s="234"/>
      <c r="AE1645" s="234"/>
      <c r="AF1645" s="234"/>
      <c r="AG1645" s="234"/>
      <c r="AH1645" s="234"/>
      <c r="AI1645" s="234"/>
      <c r="AJ1645" s="234"/>
      <c r="AK1645" s="234"/>
      <c r="AL1645" s="258" t="str">
        <f t="shared" si="211"/>
        <v>нет</v>
      </c>
      <c r="AM1645" s="258" t="str">
        <f t="shared" si="213"/>
        <v>нет</v>
      </c>
      <c r="AN1645" s="258">
        <f t="shared" si="210"/>
        <v>0</v>
      </c>
      <c r="AO1645" s="258" t="e">
        <f t="shared" si="212"/>
        <v>#VALUE!</v>
      </c>
    </row>
    <row r="1646" spans="1:41">
      <c r="A1646" s="261" t="e">
        <f t="shared" si="214"/>
        <v>#VALUE!</v>
      </c>
      <c r="B1646" s="241">
        <v>1643</v>
      </c>
      <c r="C1646" s="242"/>
      <c r="D1646" s="257" t="str">
        <f t="shared" si="207"/>
        <v/>
      </c>
      <c r="E1646" s="234"/>
      <c r="F1646" s="234"/>
      <c r="G1646" s="242"/>
      <c r="H1646" s="257" t="str">
        <f t="shared" si="208"/>
        <v/>
      </c>
      <c r="I1646" s="234"/>
      <c r="J1646" s="234"/>
      <c r="K1646" s="234"/>
      <c r="L1646" s="234"/>
      <c r="M1646" s="308">
        <f t="shared" si="209"/>
        <v>0</v>
      </c>
      <c r="N1646" s="234"/>
      <c r="O1646" s="234"/>
      <c r="P1646" s="234"/>
      <c r="Q1646" s="234"/>
      <c r="R1646" s="234"/>
      <c r="S1646" s="234"/>
      <c r="T1646" s="234"/>
      <c r="U1646" s="234"/>
      <c r="V1646" s="234"/>
      <c r="W1646" s="234"/>
      <c r="X1646" s="234"/>
      <c r="Y1646" s="234"/>
      <c r="Z1646" s="234"/>
      <c r="AA1646" s="234"/>
      <c r="AB1646" s="234"/>
      <c r="AC1646" s="234"/>
      <c r="AD1646" s="234"/>
      <c r="AE1646" s="234"/>
      <c r="AF1646" s="234"/>
      <c r="AG1646" s="234"/>
      <c r="AH1646" s="234"/>
      <c r="AI1646" s="234"/>
      <c r="AJ1646" s="234"/>
      <c r="AK1646" s="234"/>
      <c r="AL1646" s="258" t="str">
        <f t="shared" si="211"/>
        <v>нет</v>
      </c>
      <c r="AM1646" s="258" t="str">
        <f t="shared" si="213"/>
        <v>нет</v>
      </c>
      <c r="AN1646" s="258">
        <f t="shared" si="210"/>
        <v>0</v>
      </c>
      <c r="AO1646" s="258" t="e">
        <f t="shared" si="212"/>
        <v>#VALUE!</v>
      </c>
    </row>
    <row r="1647" spans="1:41">
      <c r="A1647" s="261" t="e">
        <f t="shared" si="214"/>
        <v>#VALUE!</v>
      </c>
      <c r="B1647" s="241">
        <v>1644</v>
      </c>
      <c r="C1647" s="242"/>
      <c r="D1647" s="257" t="str">
        <f t="shared" si="207"/>
        <v/>
      </c>
      <c r="E1647" s="234"/>
      <c r="F1647" s="234"/>
      <c r="G1647" s="242"/>
      <c r="H1647" s="257" t="str">
        <f t="shared" si="208"/>
        <v/>
      </c>
      <c r="I1647" s="234"/>
      <c r="J1647" s="234"/>
      <c r="K1647" s="234"/>
      <c r="L1647" s="234"/>
      <c r="M1647" s="308">
        <f t="shared" si="209"/>
        <v>0</v>
      </c>
      <c r="N1647" s="234"/>
      <c r="O1647" s="234"/>
      <c r="P1647" s="234"/>
      <c r="Q1647" s="234"/>
      <c r="R1647" s="234"/>
      <c r="S1647" s="234"/>
      <c r="T1647" s="234"/>
      <c r="U1647" s="234"/>
      <c r="V1647" s="234"/>
      <c r="W1647" s="234"/>
      <c r="X1647" s="234"/>
      <c r="Y1647" s="234"/>
      <c r="Z1647" s="234"/>
      <c r="AA1647" s="234"/>
      <c r="AB1647" s="234"/>
      <c r="AC1647" s="234"/>
      <c r="AD1647" s="234"/>
      <c r="AE1647" s="234"/>
      <c r="AF1647" s="234"/>
      <c r="AG1647" s="234"/>
      <c r="AH1647" s="234"/>
      <c r="AI1647" s="234"/>
      <c r="AJ1647" s="234"/>
      <c r="AK1647" s="234"/>
      <c r="AL1647" s="258" t="str">
        <f t="shared" si="211"/>
        <v>нет</v>
      </c>
      <c r="AM1647" s="258" t="str">
        <f t="shared" si="213"/>
        <v>нет</v>
      </c>
      <c r="AN1647" s="258">
        <f t="shared" si="210"/>
        <v>0</v>
      </c>
      <c r="AO1647" s="258" t="e">
        <f t="shared" si="212"/>
        <v>#VALUE!</v>
      </c>
    </row>
    <row r="1648" spans="1:41">
      <c r="A1648" s="261" t="e">
        <f t="shared" si="214"/>
        <v>#VALUE!</v>
      </c>
      <c r="B1648" s="241">
        <v>1645</v>
      </c>
      <c r="C1648" s="242"/>
      <c r="D1648" s="257" t="str">
        <f t="shared" si="207"/>
        <v/>
      </c>
      <c r="E1648" s="234"/>
      <c r="F1648" s="234"/>
      <c r="G1648" s="242"/>
      <c r="H1648" s="257" t="str">
        <f t="shared" si="208"/>
        <v/>
      </c>
      <c r="I1648" s="234"/>
      <c r="J1648" s="234"/>
      <c r="K1648" s="234"/>
      <c r="L1648" s="234"/>
      <c r="M1648" s="308">
        <f t="shared" si="209"/>
        <v>0</v>
      </c>
      <c r="N1648" s="234"/>
      <c r="O1648" s="234"/>
      <c r="P1648" s="234"/>
      <c r="Q1648" s="234"/>
      <c r="R1648" s="234"/>
      <c r="S1648" s="234"/>
      <c r="T1648" s="234"/>
      <c r="U1648" s="234"/>
      <c r="V1648" s="234"/>
      <c r="W1648" s="234"/>
      <c r="X1648" s="234"/>
      <c r="Y1648" s="234"/>
      <c r="Z1648" s="234"/>
      <c r="AA1648" s="234"/>
      <c r="AB1648" s="234"/>
      <c r="AC1648" s="234"/>
      <c r="AD1648" s="234"/>
      <c r="AE1648" s="234"/>
      <c r="AF1648" s="234"/>
      <c r="AG1648" s="234"/>
      <c r="AH1648" s="234"/>
      <c r="AI1648" s="234"/>
      <c r="AJ1648" s="234"/>
      <c r="AK1648" s="234"/>
      <c r="AL1648" s="258" t="str">
        <f t="shared" si="211"/>
        <v>нет</v>
      </c>
      <c r="AM1648" s="258" t="str">
        <f t="shared" si="213"/>
        <v>нет</v>
      </c>
      <c r="AN1648" s="258">
        <f t="shared" si="210"/>
        <v>0</v>
      </c>
      <c r="AO1648" s="258" t="e">
        <f t="shared" si="212"/>
        <v>#VALUE!</v>
      </c>
    </row>
    <row r="1649" spans="1:41">
      <c r="A1649" s="261" t="e">
        <f t="shared" si="214"/>
        <v>#VALUE!</v>
      </c>
      <c r="B1649" s="241">
        <v>1646</v>
      </c>
      <c r="C1649" s="242"/>
      <c r="D1649" s="257" t="str">
        <f t="shared" si="207"/>
        <v/>
      </c>
      <c r="E1649" s="234"/>
      <c r="F1649" s="234"/>
      <c r="G1649" s="242"/>
      <c r="H1649" s="257" t="str">
        <f t="shared" si="208"/>
        <v/>
      </c>
      <c r="I1649" s="234"/>
      <c r="J1649" s="234"/>
      <c r="K1649" s="234"/>
      <c r="L1649" s="234"/>
      <c r="M1649" s="308">
        <f t="shared" si="209"/>
        <v>0</v>
      </c>
      <c r="N1649" s="234"/>
      <c r="O1649" s="234"/>
      <c r="P1649" s="234"/>
      <c r="Q1649" s="234"/>
      <c r="R1649" s="234"/>
      <c r="S1649" s="234"/>
      <c r="T1649" s="234"/>
      <c r="U1649" s="234"/>
      <c r="V1649" s="234"/>
      <c r="W1649" s="234"/>
      <c r="X1649" s="234"/>
      <c r="Y1649" s="234"/>
      <c r="Z1649" s="234"/>
      <c r="AA1649" s="234"/>
      <c r="AB1649" s="234"/>
      <c r="AC1649" s="234"/>
      <c r="AD1649" s="234"/>
      <c r="AE1649" s="234"/>
      <c r="AF1649" s="234"/>
      <c r="AG1649" s="234"/>
      <c r="AH1649" s="234"/>
      <c r="AI1649" s="234"/>
      <c r="AJ1649" s="234"/>
      <c r="AK1649" s="234"/>
      <c r="AL1649" s="258" t="str">
        <f t="shared" si="211"/>
        <v>нет</v>
      </c>
      <c r="AM1649" s="258" t="str">
        <f t="shared" si="213"/>
        <v>нет</v>
      </c>
      <c r="AN1649" s="258">
        <f t="shared" si="210"/>
        <v>0</v>
      </c>
      <c r="AO1649" s="258" t="e">
        <f t="shared" si="212"/>
        <v>#VALUE!</v>
      </c>
    </row>
    <row r="1650" spans="1:41">
      <c r="A1650" s="261" t="e">
        <f t="shared" si="214"/>
        <v>#VALUE!</v>
      </c>
      <c r="B1650" s="241">
        <v>1647</v>
      </c>
      <c r="C1650" s="242"/>
      <c r="D1650" s="257" t="str">
        <f t="shared" si="207"/>
        <v/>
      </c>
      <c r="E1650" s="234"/>
      <c r="F1650" s="234"/>
      <c r="G1650" s="242"/>
      <c r="H1650" s="257" t="str">
        <f t="shared" si="208"/>
        <v/>
      </c>
      <c r="I1650" s="234"/>
      <c r="J1650" s="234"/>
      <c r="K1650" s="234"/>
      <c r="L1650" s="234"/>
      <c r="M1650" s="308">
        <f t="shared" si="209"/>
        <v>0</v>
      </c>
      <c r="N1650" s="234"/>
      <c r="O1650" s="234"/>
      <c r="P1650" s="234"/>
      <c r="Q1650" s="234"/>
      <c r="R1650" s="234"/>
      <c r="S1650" s="234"/>
      <c r="T1650" s="234"/>
      <c r="U1650" s="234"/>
      <c r="V1650" s="234"/>
      <c r="W1650" s="234"/>
      <c r="X1650" s="234"/>
      <c r="Y1650" s="234"/>
      <c r="Z1650" s="234"/>
      <c r="AA1650" s="234"/>
      <c r="AB1650" s="234"/>
      <c r="AC1650" s="234"/>
      <c r="AD1650" s="234"/>
      <c r="AE1650" s="234"/>
      <c r="AF1650" s="234"/>
      <c r="AG1650" s="234"/>
      <c r="AH1650" s="234"/>
      <c r="AI1650" s="234"/>
      <c r="AJ1650" s="234"/>
      <c r="AK1650" s="234"/>
      <c r="AL1650" s="258" t="str">
        <f t="shared" si="211"/>
        <v>нет</v>
      </c>
      <c r="AM1650" s="258" t="str">
        <f t="shared" si="213"/>
        <v>нет</v>
      </c>
      <c r="AN1650" s="258">
        <f t="shared" si="210"/>
        <v>0</v>
      </c>
      <c r="AO1650" s="258" t="e">
        <f t="shared" si="212"/>
        <v>#VALUE!</v>
      </c>
    </row>
    <row r="1651" spans="1:41">
      <c r="A1651" s="261" t="e">
        <f t="shared" si="214"/>
        <v>#VALUE!</v>
      </c>
      <c r="B1651" s="241">
        <v>1648</v>
      </c>
      <c r="C1651" s="242"/>
      <c r="D1651" s="257" t="str">
        <f t="shared" si="207"/>
        <v/>
      </c>
      <c r="E1651" s="234"/>
      <c r="F1651" s="234"/>
      <c r="G1651" s="242"/>
      <c r="H1651" s="257" t="str">
        <f t="shared" si="208"/>
        <v/>
      </c>
      <c r="I1651" s="234"/>
      <c r="J1651" s="234"/>
      <c r="K1651" s="234"/>
      <c r="L1651" s="234"/>
      <c r="M1651" s="308">
        <f t="shared" si="209"/>
        <v>0</v>
      </c>
      <c r="N1651" s="234"/>
      <c r="O1651" s="234"/>
      <c r="P1651" s="234"/>
      <c r="Q1651" s="234"/>
      <c r="R1651" s="234"/>
      <c r="S1651" s="234"/>
      <c r="T1651" s="234"/>
      <c r="U1651" s="234"/>
      <c r="V1651" s="234"/>
      <c r="W1651" s="234"/>
      <c r="X1651" s="234"/>
      <c r="Y1651" s="234"/>
      <c r="Z1651" s="234"/>
      <c r="AA1651" s="234"/>
      <c r="AB1651" s="234"/>
      <c r="AC1651" s="234"/>
      <c r="AD1651" s="234"/>
      <c r="AE1651" s="234"/>
      <c r="AF1651" s="234"/>
      <c r="AG1651" s="234"/>
      <c r="AH1651" s="234"/>
      <c r="AI1651" s="234"/>
      <c r="AJ1651" s="234"/>
      <c r="AK1651" s="234"/>
      <c r="AL1651" s="258" t="str">
        <f t="shared" si="211"/>
        <v>нет</v>
      </c>
      <c r="AM1651" s="258" t="str">
        <f t="shared" si="213"/>
        <v>нет</v>
      </c>
      <c r="AN1651" s="258">
        <f t="shared" si="210"/>
        <v>0</v>
      </c>
      <c r="AO1651" s="258" t="e">
        <f t="shared" si="212"/>
        <v>#VALUE!</v>
      </c>
    </row>
    <row r="1652" spans="1:41">
      <c r="A1652" s="261" t="e">
        <f t="shared" si="214"/>
        <v>#VALUE!</v>
      </c>
      <c r="B1652" s="241">
        <v>1649</v>
      </c>
      <c r="C1652" s="242"/>
      <c r="D1652" s="257" t="str">
        <f t="shared" si="207"/>
        <v/>
      </c>
      <c r="E1652" s="234"/>
      <c r="F1652" s="234"/>
      <c r="G1652" s="242"/>
      <c r="H1652" s="257" t="str">
        <f t="shared" si="208"/>
        <v/>
      </c>
      <c r="I1652" s="234"/>
      <c r="J1652" s="234"/>
      <c r="K1652" s="234"/>
      <c r="L1652" s="234"/>
      <c r="M1652" s="308">
        <f t="shared" si="209"/>
        <v>0</v>
      </c>
      <c r="N1652" s="234"/>
      <c r="O1652" s="234"/>
      <c r="P1652" s="234"/>
      <c r="Q1652" s="234"/>
      <c r="R1652" s="234"/>
      <c r="S1652" s="234"/>
      <c r="T1652" s="234"/>
      <c r="U1652" s="234"/>
      <c r="V1652" s="234"/>
      <c r="W1652" s="234"/>
      <c r="X1652" s="234"/>
      <c r="Y1652" s="234"/>
      <c r="Z1652" s="234"/>
      <c r="AA1652" s="234"/>
      <c r="AB1652" s="234"/>
      <c r="AC1652" s="234"/>
      <c r="AD1652" s="234"/>
      <c r="AE1652" s="234"/>
      <c r="AF1652" s="234"/>
      <c r="AG1652" s="234"/>
      <c r="AH1652" s="234"/>
      <c r="AI1652" s="234"/>
      <c r="AJ1652" s="234"/>
      <c r="AK1652" s="234"/>
      <c r="AL1652" s="258" t="str">
        <f t="shared" si="211"/>
        <v>нет</v>
      </c>
      <c r="AM1652" s="258" t="str">
        <f t="shared" si="213"/>
        <v>нет</v>
      </c>
      <c r="AN1652" s="258">
        <f t="shared" si="210"/>
        <v>0</v>
      </c>
      <c r="AO1652" s="258" t="e">
        <f t="shared" si="212"/>
        <v>#VALUE!</v>
      </c>
    </row>
    <row r="1653" spans="1:41">
      <c r="A1653" s="261" t="e">
        <f t="shared" si="214"/>
        <v>#VALUE!</v>
      </c>
      <c r="B1653" s="241">
        <v>1650</v>
      </c>
      <c r="C1653" s="242"/>
      <c r="D1653" s="257" t="str">
        <f t="shared" si="207"/>
        <v/>
      </c>
      <c r="E1653" s="234"/>
      <c r="F1653" s="234"/>
      <c r="G1653" s="242"/>
      <c r="H1653" s="257" t="str">
        <f t="shared" si="208"/>
        <v/>
      </c>
      <c r="I1653" s="234"/>
      <c r="J1653" s="234"/>
      <c r="K1653" s="234"/>
      <c r="L1653" s="234"/>
      <c r="M1653" s="308">
        <f t="shared" si="209"/>
        <v>0</v>
      </c>
      <c r="N1653" s="234"/>
      <c r="O1653" s="234"/>
      <c r="P1653" s="234"/>
      <c r="Q1653" s="234"/>
      <c r="R1653" s="234"/>
      <c r="S1653" s="234"/>
      <c r="T1653" s="234"/>
      <c r="U1653" s="234"/>
      <c r="V1653" s="234"/>
      <c r="W1653" s="234"/>
      <c r="X1653" s="234"/>
      <c r="Y1653" s="234"/>
      <c r="Z1653" s="234"/>
      <c r="AA1653" s="234"/>
      <c r="AB1653" s="234"/>
      <c r="AC1653" s="234"/>
      <c r="AD1653" s="234"/>
      <c r="AE1653" s="234"/>
      <c r="AF1653" s="234"/>
      <c r="AG1653" s="234"/>
      <c r="AH1653" s="234"/>
      <c r="AI1653" s="234"/>
      <c r="AJ1653" s="234"/>
      <c r="AK1653" s="234"/>
      <c r="AL1653" s="258" t="str">
        <f t="shared" si="211"/>
        <v>нет</v>
      </c>
      <c r="AM1653" s="258" t="str">
        <f t="shared" si="213"/>
        <v>нет</v>
      </c>
      <c r="AN1653" s="258">
        <f t="shared" si="210"/>
        <v>0</v>
      </c>
      <c r="AO1653" s="258" t="e">
        <f t="shared" si="212"/>
        <v>#VALUE!</v>
      </c>
    </row>
    <row r="1654" spans="1:41">
      <c r="A1654" s="261" t="e">
        <f t="shared" si="214"/>
        <v>#VALUE!</v>
      </c>
      <c r="B1654" s="241">
        <v>1651</v>
      </c>
      <c r="C1654" s="242"/>
      <c r="D1654" s="257" t="str">
        <f t="shared" si="207"/>
        <v/>
      </c>
      <c r="E1654" s="234"/>
      <c r="F1654" s="234"/>
      <c r="G1654" s="242"/>
      <c r="H1654" s="257" t="str">
        <f t="shared" si="208"/>
        <v/>
      </c>
      <c r="I1654" s="234"/>
      <c r="J1654" s="234"/>
      <c r="K1654" s="234"/>
      <c r="L1654" s="234"/>
      <c r="M1654" s="308">
        <f t="shared" si="209"/>
        <v>0</v>
      </c>
      <c r="N1654" s="234"/>
      <c r="O1654" s="234"/>
      <c r="P1654" s="234"/>
      <c r="Q1654" s="234"/>
      <c r="R1654" s="234"/>
      <c r="S1654" s="234"/>
      <c r="T1654" s="234"/>
      <c r="U1654" s="234"/>
      <c r="V1654" s="234"/>
      <c r="W1654" s="234"/>
      <c r="X1654" s="234"/>
      <c r="Y1654" s="234"/>
      <c r="Z1654" s="234"/>
      <c r="AA1654" s="234"/>
      <c r="AB1654" s="234"/>
      <c r="AC1654" s="234"/>
      <c r="AD1654" s="234"/>
      <c r="AE1654" s="234"/>
      <c r="AF1654" s="234"/>
      <c r="AG1654" s="234"/>
      <c r="AH1654" s="234"/>
      <c r="AI1654" s="234"/>
      <c r="AJ1654" s="234"/>
      <c r="AK1654" s="234"/>
      <c r="AL1654" s="258" t="str">
        <f t="shared" si="211"/>
        <v>нет</v>
      </c>
      <c r="AM1654" s="258" t="str">
        <f t="shared" si="213"/>
        <v>нет</v>
      </c>
      <c r="AN1654" s="258">
        <f t="shared" si="210"/>
        <v>0</v>
      </c>
      <c r="AO1654" s="258" t="e">
        <f t="shared" si="212"/>
        <v>#VALUE!</v>
      </c>
    </row>
    <row r="1655" spans="1:41">
      <c r="A1655" s="261" t="e">
        <f t="shared" si="214"/>
        <v>#VALUE!</v>
      </c>
      <c r="B1655" s="241">
        <v>1652</v>
      </c>
      <c r="C1655" s="242"/>
      <c r="D1655" s="257" t="str">
        <f t="shared" si="207"/>
        <v/>
      </c>
      <c r="E1655" s="234"/>
      <c r="F1655" s="234"/>
      <c r="G1655" s="242"/>
      <c r="H1655" s="257" t="str">
        <f t="shared" si="208"/>
        <v/>
      </c>
      <c r="I1655" s="234"/>
      <c r="J1655" s="234"/>
      <c r="K1655" s="234"/>
      <c r="L1655" s="234"/>
      <c r="M1655" s="308">
        <f t="shared" si="209"/>
        <v>0</v>
      </c>
      <c r="N1655" s="234"/>
      <c r="O1655" s="234"/>
      <c r="P1655" s="234"/>
      <c r="Q1655" s="234"/>
      <c r="R1655" s="234"/>
      <c r="S1655" s="234"/>
      <c r="T1655" s="234"/>
      <c r="U1655" s="234"/>
      <c r="V1655" s="234"/>
      <c r="W1655" s="234"/>
      <c r="X1655" s="234"/>
      <c r="Y1655" s="234"/>
      <c r="Z1655" s="234"/>
      <c r="AA1655" s="234"/>
      <c r="AB1655" s="234"/>
      <c r="AC1655" s="234"/>
      <c r="AD1655" s="234"/>
      <c r="AE1655" s="234"/>
      <c r="AF1655" s="234"/>
      <c r="AG1655" s="234"/>
      <c r="AH1655" s="234"/>
      <c r="AI1655" s="234"/>
      <c r="AJ1655" s="234"/>
      <c r="AK1655" s="234"/>
      <c r="AL1655" s="258" t="str">
        <f t="shared" si="211"/>
        <v>нет</v>
      </c>
      <c r="AM1655" s="258" t="str">
        <f t="shared" si="213"/>
        <v>нет</v>
      </c>
      <c r="AN1655" s="258">
        <f t="shared" si="210"/>
        <v>0</v>
      </c>
      <c r="AO1655" s="258" t="e">
        <f t="shared" si="212"/>
        <v>#VALUE!</v>
      </c>
    </row>
    <row r="1656" spans="1:41">
      <c r="A1656" s="261" t="e">
        <f t="shared" si="214"/>
        <v>#VALUE!</v>
      </c>
      <c r="B1656" s="241">
        <v>1653</v>
      </c>
      <c r="C1656" s="242"/>
      <c r="D1656" s="257" t="str">
        <f t="shared" si="207"/>
        <v/>
      </c>
      <c r="E1656" s="234"/>
      <c r="F1656" s="234"/>
      <c r="G1656" s="242"/>
      <c r="H1656" s="257" t="str">
        <f t="shared" si="208"/>
        <v/>
      </c>
      <c r="I1656" s="234"/>
      <c r="J1656" s="234"/>
      <c r="K1656" s="234"/>
      <c r="L1656" s="234"/>
      <c r="M1656" s="308">
        <f t="shared" si="209"/>
        <v>0</v>
      </c>
      <c r="N1656" s="234"/>
      <c r="O1656" s="234"/>
      <c r="P1656" s="234"/>
      <c r="Q1656" s="234"/>
      <c r="R1656" s="234"/>
      <c r="S1656" s="234"/>
      <c r="T1656" s="234"/>
      <c r="U1656" s="234"/>
      <c r="V1656" s="234"/>
      <c r="W1656" s="234"/>
      <c r="X1656" s="234"/>
      <c r="Y1656" s="234"/>
      <c r="Z1656" s="234"/>
      <c r="AA1656" s="234"/>
      <c r="AB1656" s="234"/>
      <c r="AC1656" s="234"/>
      <c r="AD1656" s="234"/>
      <c r="AE1656" s="234"/>
      <c r="AF1656" s="234"/>
      <c r="AG1656" s="234"/>
      <c r="AH1656" s="234"/>
      <c r="AI1656" s="234"/>
      <c r="AJ1656" s="234"/>
      <c r="AK1656" s="234"/>
      <c r="AL1656" s="258" t="str">
        <f t="shared" si="211"/>
        <v>нет</v>
      </c>
      <c r="AM1656" s="258" t="str">
        <f t="shared" si="213"/>
        <v>нет</v>
      </c>
      <c r="AN1656" s="258">
        <f t="shared" si="210"/>
        <v>0</v>
      </c>
      <c r="AO1656" s="258" t="e">
        <f t="shared" si="212"/>
        <v>#VALUE!</v>
      </c>
    </row>
    <row r="1657" spans="1:41">
      <c r="A1657" s="261" t="e">
        <f t="shared" si="214"/>
        <v>#VALUE!</v>
      </c>
      <c r="B1657" s="241">
        <v>1654</v>
      </c>
      <c r="C1657" s="242"/>
      <c r="D1657" s="257" t="str">
        <f t="shared" si="207"/>
        <v/>
      </c>
      <c r="E1657" s="234"/>
      <c r="F1657" s="234"/>
      <c r="G1657" s="242"/>
      <c r="H1657" s="257" t="str">
        <f t="shared" si="208"/>
        <v/>
      </c>
      <c r="I1657" s="234"/>
      <c r="J1657" s="234"/>
      <c r="K1657" s="234"/>
      <c r="L1657" s="234"/>
      <c r="M1657" s="308">
        <f t="shared" si="209"/>
        <v>0</v>
      </c>
      <c r="N1657" s="234"/>
      <c r="O1657" s="234"/>
      <c r="P1657" s="234"/>
      <c r="Q1657" s="234"/>
      <c r="R1657" s="234"/>
      <c r="S1657" s="234"/>
      <c r="T1657" s="234"/>
      <c r="U1657" s="234"/>
      <c r="V1657" s="234"/>
      <c r="W1657" s="234"/>
      <c r="X1657" s="234"/>
      <c r="Y1657" s="234"/>
      <c r="Z1657" s="234"/>
      <c r="AA1657" s="234"/>
      <c r="AB1657" s="234"/>
      <c r="AC1657" s="234"/>
      <c r="AD1657" s="234"/>
      <c r="AE1657" s="234"/>
      <c r="AF1657" s="234"/>
      <c r="AG1657" s="234"/>
      <c r="AH1657" s="234"/>
      <c r="AI1657" s="234"/>
      <c r="AJ1657" s="234"/>
      <c r="AK1657" s="234"/>
      <c r="AL1657" s="258" t="str">
        <f t="shared" si="211"/>
        <v>нет</v>
      </c>
      <c r="AM1657" s="258" t="str">
        <f t="shared" si="213"/>
        <v>нет</v>
      </c>
      <c r="AN1657" s="258">
        <f t="shared" si="210"/>
        <v>0</v>
      </c>
      <c r="AO1657" s="258" t="e">
        <f t="shared" si="212"/>
        <v>#VALUE!</v>
      </c>
    </row>
    <row r="1658" spans="1:41">
      <c r="A1658" s="261" t="e">
        <f t="shared" si="214"/>
        <v>#VALUE!</v>
      </c>
      <c r="B1658" s="241">
        <v>1655</v>
      </c>
      <c r="C1658" s="242"/>
      <c r="D1658" s="257" t="str">
        <f t="shared" si="207"/>
        <v/>
      </c>
      <c r="E1658" s="234"/>
      <c r="F1658" s="234"/>
      <c r="G1658" s="242"/>
      <c r="H1658" s="257" t="str">
        <f t="shared" si="208"/>
        <v/>
      </c>
      <c r="I1658" s="234"/>
      <c r="J1658" s="234"/>
      <c r="K1658" s="234"/>
      <c r="L1658" s="234"/>
      <c r="M1658" s="308">
        <f t="shared" si="209"/>
        <v>0</v>
      </c>
      <c r="N1658" s="234"/>
      <c r="O1658" s="234"/>
      <c r="P1658" s="234"/>
      <c r="Q1658" s="234"/>
      <c r="R1658" s="234"/>
      <c r="S1658" s="234"/>
      <c r="T1658" s="234"/>
      <c r="U1658" s="234"/>
      <c r="V1658" s="234"/>
      <c r="W1658" s="234"/>
      <c r="X1658" s="234"/>
      <c r="Y1658" s="234"/>
      <c r="Z1658" s="234"/>
      <c r="AA1658" s="234"/>
      <c r="AB1658" s="234"/>
      <c r="AC1658" s="234"/>
      <c r="AD1658" s="234"/>
      <c r="AE1658" s="234"/>
      <c r="AF1658" s="234"/>
      <c r="AG1658" s="234"/>
      <c r="AH1658" s="234"/>
      <c r="AI1658" s="234"/>
      <c r="AJ1658" s="234"/>
      <c r="AK1658" s="234"/>
      <c r="AL1658" s="258" t="str">
        <f t="shared" si="211"/>
        <v>нет</v>
      </c>
      <c r="AM1658" s="258" t="str">
        <f t="shared" si="213"/>
        <v>нет</v>
      </c>
      <c r="AN1658" s="258">
        <f t="shared" si="210"/>
        <v>0</v>
      </c>
      <c r="AO1658" s="258" t="e">
        <f t="shared" si="212"/>
        <v>#VALUE!</v>
      </c>
    </row>
    <row r="1659" spans="1:41">
      <c r="A1659" s="261" t="e">
        <f t="shared" si="214"/>
        <v>#VALUE!</v>
      </c>
      <c r="B1659" s="241">
        <v>1656</v>
      </c>
      <c r="C1659" s="242"/>
      <c r="D1659" s="257" t="str">
        <f t="shared" si="207"/>
        <v/>
      </c>
      <c r="E1659" s="234"/>
      <c r="F1659" s="234"/>
      <c r="G1659" s="242"/>
      <c r="H1659" s="257" t="str">
        <f t="shared" si="208"/>
        <v/>
      </c>
      <c r="I1659" s="234"/>
      <c r="J1659" s="234"/>
      <c r="K1659" s="234"/>
      <c r="L1659" s="234"/>
      <c r="M1659" s="308">
        <f t="shared" si="209"/>
        <v>0</v>
      </c>
      <c r="N1659" s="234"/>
      <c r="O1659" s="234"/>
      <c r="P1659" s="234"/>
      <c r="Q1659" s="234"/>
      <c r="R1659" s="234"/>
      <c r="S1659" s="234"/>
      <c r="T1659" s="234"/>
      <c r="U1659" s="234"/>
      <c r="V1659" s="234"/>
      <c r="W1659" s="234"/>
      <c r="X1659" s="234"/>
      <c r="Y1659" s="234"/>
      <c r="Z1659" s="234"/>
      <c r="AA1659" s="234"/>
      <c r="AB1659" s="234"/>
      <c r="AC1659" s="234"/>
      <c r="AD1659" s="234"/>
      <c r="AE1659" s="234"/>
      <c r="AF1659" s="234"/>
      <c r="AG1659" s="234"/>
      <c r="AH1659" s="234"/>
      <c r="AI1659" s="234"/>
      <c r="AJ1659" s="234"/>
      <c r="AK1659" s="234"/>
      <c r="AL1659" s="258" t="str">
        <f t="shared" si="211"/>
        <v>нет</v>
      </c>
      <c r="AM1659" s="258" t="str">
        <f t="shared" si="213"/>
        <v>нет</v>
      </c>
      <c r="AN1659" s="258">
        <f t="shared" si="210"/>
        <v>0</v>
      </c>
      <c r="AO1659" s="258" t="e">
        <f t="shared" si="212"/>
        <v>#VALUE!</v>
      </c>
    </row>
    <row r="1660" spans="1:41">
      <c r="A1660" s="261" t="e">
        <f t="shared" si="214"/>
        <v>#VALUE!</v>
      </c>
      <c r="B1660" s="241">
        <v>1657</v>
      </c>
      <c r="C1660" s="242"/>
      <c r="D1660" s="257" t="str">
        <f t="shared" si="207"/>
        <v/>
      </c>
      <c r="E1660" s="234"/>
      <c r="F1660" s="234"/>
      <c r="G1660" s="242"/>
      <c r="H1660" s="257" t="str">
        <f t="shared" si="208"/>
        <v/>
      </c>
      <c r="I1660" s="234"/>
      <c r="J1660" s="234"/>
      <c r="K1660" s="234"/>
      <c r="L1660" s="234"/>
      <c r="M1660" s="308">
        <f t="shared" si="209"/>
        <v>0</v>
      </c>
      <c r="N1660" s="234"/>
      <c r="O1660" s="234"/>
      <c r="P1660" s="234"/>
      <c r="Q1660" s="234"/>
      <c r="R1660" s="234"/>
      <c r="S1660" s="234"/>
      <c r="T1660" s="234"/>
      <c r="U1660" s="234"/>
      <c r="V1660" s="234"/>
      <c r="W1660" s="234"/>
      <c r="X1660" s="234"/>
      <c r="Y1660" s="234"/>
      <c r="Z1660" s="234"/>
      <c r="AA1660" s="234"/>
      <c r="AB1660" s="234"/>
      <c r="AC1660" s="234"/>
      <c r="AD1660" s="234"/>
      <c r="AE1660" s="234"/>
      <c r="AF1660" s="234"/>
      <c r="AG1660" s="234"/>
      <c r="AH1660" s="234"/>
      <c r="AI1660" s="234"/>
      <c r="AJ1660" s="234"/>
      <c r="AK1660" s="234"/>
      <c r="AL1660" s="258" t="str">
        <f t="shared" si="211"/>
        <v>нет</v>
      </c>
      <c r="AM1660" s="258" t="str">
        <f t="shared" si="213"/>
        <v>нет</v>
      </c>
      <c r="AN1660" s="258">
        <f t="shared" si="210"/>
        <v>0</v>
      </c>
      <c r="AO1660" s="258" t="e">
        <f t="shared" si="212"/>
        <v>#VALUE!</v>
      </c>
    </row>
    <row r="1661" spans="1:41">
      <c r="A1661" s="261" t="e">
        <f t="shared" si="214"/>
        <v>#VALUE!</v>
      </c>
      <c r="B1661" s="241">
        <v>1658</v>
      </c>
      <c r="C1661" s="242"/>
      <c r="D1661" s="257" t="str">
        <f t="shared" si="207"/>
        <v/>
      </c>
      <c r="E1661" s="234"/>
      <c r="F1661" s="234"/>
      <c r="G1661" s="242"/>
      <c r="H1661" s="257" t="str">
        <f t="shared" si="208"/>
        <v/>
      </c>
      <c r="I1661" s="234"/>
      <c r="J1661" s="234"/>
      <c r="K1661" s="234"/>
      <c r="L1661" s="234"/>
      <c r="M1661" s="308">
        <f t="shared" si="209"/>
        <v>0</v>
      </c>
      <c r="N1661" s="234"/>
      <c r="O1661" s="234"/>
      <c r="P1661" s="234"/>
      <c r="Q1661" s="234"/>
      <c r="R1661" s="234"/>
      <c r="S1661" s="234"/>
      <c r="T1661" s="234"/>
      <c r="U1661" s="234"/>
      <c r="V1661" s="234"/>
      <c r="W1661" s="234"/>
      <c r="X1661" s="234"/>
      <c r="Y1661" s="234"/>
      <c r="Z1661" s="234"/>
      <c r="AA1661" s="234"/>
      <c r="AB1661" s="234"/>
      <c r="AC1661" s="234"/>
      <c r="AD1661" s="234"/>
      <c r="AE1661" s="234"/>
      <c r="AF1661" s="234"/>
      <c r="AG1661" s="234"/>
      <c r="AH1661" s="234"/>
      <c r="AI1661" s="234"/>
      <c r="AJ1661" s="234"/>
      <c r="AK1661" s="234"/>
      <c r="AL1661" s="258" t="str">
        <f t="shared" si="211"/>
        <v>нет</v>
      </c>
      <c r="AM1661" s="258" t="str">
        <f t="shared" si="213"/>
        <v>нет</v>
      </c>
      <c r="AN1661" s="258">
        <f t="shared" si="210"/>
        <v>0</v>
      </c>
      <c r="AO1661" s="258" t="e">
        <f t="shared" si="212"/>
        <v>#VALUE!</v>
      </c>
    </row>
    <row r="1662" spans="1:41">
      <c r="A1662" s="261" t="e">
        <f t="shared" si="214"/>
        <v>#VALUE!</v>
      </c>
      <c r="B1662" s="241">
        <v>1659</v>
      </c>
      <c r="C1662" s="242"/>
      <c r="D1662" s="257" t="str">
        <f t="shared" si="207"/>
        <v/>
      </c>
      <c r="E1662" s="234"/>
      <c r="F1662" s="234"/>
      <c r="G1662" s="242"/>
      <c r="H1662" s="257" t="str">
        <f t="shared" si="208"/>
        <v/>
      </c>
      <c r="I1662" s="234"/>
      <c r="J1662" s="234"/>
      <c r="K1662" s="234"/>
      <c r="L1662" s="234"/>
      <c r="M1662" s="308">
        <f t="shared" si="209"/>
        <v>0</v>
      </c>
      <c r="N1662" s="234"/>
      <c r="O1662" s="234"/>
      <c r="P1662" s="234"/>
      <c r="Q1662" s="234"/>
      <c r="R1662" s="234"/>
      <c r="S1662" s="234"/>
      <c r="T1662" s="234"/>
      <c r="U1662" s="234"/>
      <c r="V1662" s="234"/>
      <c r="W1662" s="234"/>
      <c r="X1662" s="234"/>
      <c r="Y1662" s="234"/>
      <c r="Z1662" s="234"/>
      <c r="AA1662" s="234"/>
      <c r="AB1662" s="234"/>
      <c r="AC1662" s="234"/>
      <c r="AD1662" s="234"/>
      <c r="AE1662" s="234"/>
      <c r="AF1662" s="234"/>
      <c r="AG1662" s="234"/>
      <c r="AH1662" s="234"/>
      <c r="AI1662" s="234"/>
      <c r="AJ1662" s="234"/>
      <c r="AK1662" s="234"/>
      <c r="AL1662" s="258" t="str">
        <f t="shared" si="211"/>
        <v>нет</v>
      </c>
      <c r="AM1662" s="258" t="str">
        <f t="shared" si="213"/>
        <v>нет</v>
      </c>
      <c r="AN1662" s="258">
        <f t="shared" si="210"/>
        <v>0</v>
      </c>
      <c r="AO1662" s="258" t="e">
        <f t="shared" si="212"/>
        <v>#VALUE!</v>
      </c>
    </row>
    <row r="1663" spans="1:41">
      <c r="A1663" s="261" t="e">
        <f t="shared" si="214"/>
        <v>#VALUE!</v>
      </c>
      <c r="B1663" s="241">
        <v>1660</v>
      </c>
      <c r="C1663" s="242"/>
      <c r="D1663" s="257" t="str">
        <f t="shared" ref="D1663:D1726" si="215">IFERROR(VLOOKUP(C1663,msu,2,0),"")</f>
        <v/>
      </c>
      <c r="E1663" s="234"/>
      <c r="F1663" s="234"/>
      <c r="G1663" s="242"/>
      <c r="H1663" s="257" t="str">
        <f t="shared" ref="H1663:H1726" si="216">IFERROR(VLOOKUP(G1663,oo,2,0),"")</f>
        <v/>
      </c>
      <c r="I1663" s="234"/>
      <c r="J1663" s="234"/>
      <c r="K1663" s="234"/>
      <c r="L1663" s="234"/>
      <c r="M1663" s="308">
        <f t="shared" ref="M1663:M1726" si="217">COUNTA(N1663:AK1663)</f>
        <v>0</v>
      </c>
      <c r="N1663" s="234"/>
      <c r="O1663" s="234"/>
      <c r="P1663" s="234"/>
      <c r="Q1663" s="234"/>
      <c r="R1663" s="234"/>
      <c r="S1663" s="234"/>
      <c r="T1663" s="234"/>
      <c r="U1663" s="234"/>
      <c r="V1663" s="234"/>
      <c r="W1663" s="234"/>
      <c r="X1663" s="234"/>
      <c r="Y1663" s="234"/>
      <c r="Z1663" s="234"/>
      <c r="AA1663" s="234"/>
      <c r="AB1663" s="234"/>
      <c r="AC1663" s="234"/>
      <c r="AD1663" s="234"/>
      <c r="AE1663" s="234"/>
      <c r="AF1663" s="234"/>
      <c r="AG1663" s="234"/>
      <c r="AH1663" s="234"/>
      <c r="AI1663" s="234"/>
      <c r="AJ1663" s="234"/>
      <c r="AK1663" s="234"/>
      <c r="AL1663" s="258" t="str">
        <f t="shared" si="211"/>
        <v>нет</v>
      </c>
      <c r="AM1663" s="258" t="str">
        <f t="shared" si="213"/>
        <v>нет</v>
      </c>
      <c r="AN1663" s="258">
        <f t="shared" ref="AN1663:AN1726" si="218">COUNTIF(N1663:AK1663,"призер")+COUNTIF(N1663:AK1663,"победитель")</f>
        <v>0</v>
      </c>
      <c r="AO1663" s="258" t="e">
        <f t="shared" si="212"/>
        <v>#VALUE!</v>
      </c>
    </row>
    <row r="1664" spans="1:41">
      <c r="A1664" s="261" t="e">
        <f t="shared" si="214"/>
        <v>#VALUE!</v>
      </c>
      <c r="B1664" s="241">
        <v>1661</v>
      </c>
      <c r="C1664" s="242"/>
      <c r="D1664" s="257" t="str">
        <f t="shared" si="215"/>
        <v/>
      </c>
      <c r="E1664" s="234"/>
      <c r="F1664" s="234"/>
      <c r="G1664" s="242"/>
      <c r="H1664" s="257" t="str">
        <f t="shared" si="216"/>
        <v/>
      </c>
      <c r="I1664" s="234"/>
      <c r="J1664" s="234"/>
      <c r="K1664" s="234"/>
      <c r="L1664" s="234"/>
      <c r="M1664" s="308">
        <f t="shared" si="217"/>
        <v>0</v>
      </c>
      <c r="N1664" s="234"/>
      <c r="O1664" s="234"/>
      <c r="P1664" s="234"/>
      <c r="Q1664" s="234"/>
      <c r="R1664" s="234"/>
      <c r="S1664" s="234"/>
      <c r="T1664" s="234"/>
      <c r="U1664" s="234"/>
      <c r="V1664" s="234"/>
      <c r="W1664" s="234"/>
      <c r="X1664" s="234"/>
      <c r="Y1664" s="234"/>
      <c r="Z1664" s="234"/>
      <c r="AA1664" s="234"/>
      <c r="AB1664" s="234"/>
      <c r="AC1664" s="234"/>
      <c r="AD1664" s="234"/>
      <c r="AE1664" s="234"/>
      <c r="AF1664" s="234"/>
      <c r="AG1664" s="234"/>
      <c r="AH1664" s="234"/>
      <c r="AI1664" s="234"/>
      <c r="AJ1664" s="234"/>
      <c r="AK1664" s="234"/>
      <c r="AL1664" s="258" t="str">
        <f t="shared" si="211"/>
        <v>нет</v>
      </c>
      <c r="AM1664" s="258" t="str">
        <f t="shared" si="213"/>
        <v>нет</v>
      </c>
      <c r="AN1664" s="258">
        <f t="shared" si="218"/>
        <v>0</v>
      </c>
      <c r="AO1664" s="258" t="e">
        <f t="shared" si="212"/>
        <v>#VALUE!</v>
      </c>
    </row>
    <row r="1665" spans="1:41">
      <c r="A1665" s="261" t="e">
        <f t="shared" si="214"/>
        <v>#VALUE!</v>
      </c>
      <c r="B1665" s="241">
        <v>1662</v>
      </c>
      <c r="C1665" s="242"/>
      <c r="D1665" s="257" t="str">
        <f t="shared" si="215"/>
        <v/>
      </c>
      <c r="E1665" s="234"/>
      <c r="F1665" s="234"/>
      <c r="G1665" s="242"/>
      <c r="H1665" s="257" t="str">
        <f t="shared" si="216"/>
        <v/>
      </c>
      <c r="I1665" s="234"/>
      <c r="J1665" s="234"/>
      <c r="K1665" s="234"/>
      <c r="L1665" s="234"/>
      <c r="M1665" s="308">
        <f t="shared" si="217"/>
        <v>0</v>
      </c>
      <c r="N1665" s="234"/>
      <c r="O1665" s="234"/>
      <c r="P1665" s="234"/>
      <c r="Q1665" s="234"/>
      <c r="R1665" s="234"/>
      <c r="S1665" s="234"/>
      <c r="T1665" s="234"/>
      <c r="U1665" s="234"/>
      <c r="V1665" s="234"/>
      <c r="W1665" s="234"/>
      <c r="X1665" s="234"/>
      <c r="Y1665" s="234"/>
      <c r="Z1665" s="234"/>
      <c r="AA1665" s="234"/>
      <c r="AB1665" s="234"/>
      <c r="AC1665" s="234"/>
      <c r="AD1665" s="234"/>
      <c r="AE1665" s="234"/>
      <c r="AF1665" s="234"/>
      <c r="AG1665" s="234"/>
      <c r="AH1665" s="234"/>
      <c r="AI1665" s="234"/>
      <c r="AJ1665" s="234"/>
      <c r="AK1665" s="234"/>
      <c r="AL1665" s="258" t="str">
        <f t="shared" si="211"/>
        <v>нет</v>
      </c>
      <c r="AM1665" s="258" t="str">
        <f t="shared" si="213"/>
        <v>нет</v>
      </c>
      <c r="AN1665" s="258">
        <f t="shared" si="218"/>
        <v>0</v>
      </c>
      <c r="AO1665" s="258" t="e">
        <f t="shared" si="212"/>
        <v>#VALUE!</v>
      </c>
    </row>
    <row r="1666" spans="1:41">
      <c r="A1666" s="261" t="e">
        <f t="shared" si="214"/>
        <v>#VALUE!</v>
      </c>
      <c r="B1666" s="241">
        <v>1663</v>
      </c>
      <c r="C1666" s="242"/>
      <c r="D1666" s="257" t="str">
        <f t="shared" si="215"/>
        <v/>
      </c>
      <c r="E1666" s="234"/>
      <c r="F1666" s="234"/>
      <c r="G1666" s="242"/>
      <c r="H1666" s="257" t="str">
        <f t="shared" si="216"/>
        <v/>
      </c>
      <c r="I1666" s="234"/>
      <c r="J1666" s="234"/>
      <c r="K1666" s="234"/>
      <c r="L1666" s="234"/>
      <c r="M1666" s="308">
        <f t="shared" si="217"/>
        <v>0</v>
      </c>
      <c r="N1666" s="234"/>
      <c r="O1666" s="234"/>
      <c r="P1666" s="234"/>
      <c r="Q1666" s="234"/>
      <c r="R1666" s="234"/>
      <c r="S1666" s="234"/>
      <c r="T1666" s="234"/>
      <c r="U1666" s="234"/>
      <c r="V1666" s="234"/>
      <c r="W1666" s="234"/>
      <c r="X1666" s="234"/>
      <c r="Y1666" s="234"/>
      <c r="Z1666" s="234"/>
      <c r="AA1666" s="234"/>
      <c r="AB1666" s="234"/>
      <c r="AC1666" s="234"/>
      <c r="AD1666" s="234"/>
      <c r="AE1666" s="234"/>
      <c r="AF1666" s="234"/>
      <c r="AG1666" s="234"/>
      <c r="AH1666" s="234"/>
      <c r="AI1666" s="234"/>
      <c r="AJ1666" s="234"/>
      <c r="AK1666" s="234"/>
      <c r="AL1666" s="258" t="str">
        <f t="shared" si="211"/>
        <v>нет</v>
      </c>
      <c r="AM1666" s="258" t="str">
        <f t="shared" si="213"/>
        <v>нет</v>
      </c>
      <c r="AN1666" s="258">
        <f t="shared" si="218"/>
        <v>0</v>
      </c>
      <c r="AO1666" s="258" t="e">
        <f t="shared" si="212"/>
        <v>#VALUE!</v>
      </c>
    </row>
    <row r="1667" spans="1:41">
      <c r="A1667" s="261" t="e">
        <f t="shared" si="214"/>
        <v>#VALUE!</v>
      </c>
      <c r="B1667" s="241">
        <v>1664</v>
      </c>
      <c r="C1667" s="242"/>
      <c r="D1667" s="257" t="str">
        <f t="shared" si="215"/>
        <v/>
      </c>
      <c r="E1667" s="234"/>
      <c r="F1667" s="234"/>
      <c r="G1667" s="242"/>
      <c r="H1667" s="257" t="str">
        <f t="shared" si="216"/>
        <v/>
      </c>
      <c r="I1667" s="234"/>
      <c r="J1667" s="234"/>
      <c r="K1667" s="234"/>
      <c r="L1667" s="234"/>
      <c r="M1667" s="308">
        <f t="shared" si="217"/>
        <v>0</v>
      </c>
      <c r="N1667" s="234"/>
      <c r="O1667" s="234"/>
      <c r="P1667" s="234"/>
      <c r="Q1667" s="234"/>
      <c r="R1667" s="234"/>
      <c r="S1667" s="234"/>
      <c r="T1667" s="234"/>
      <c r="U1667" s="234"/>
      <c r="V1667" s="234"/>
      <c r="W1667" s="234"/>
      <c r="X1667" s="234"/>
      <c r="Y1667" s="234"/>
      <c r="Z1667" s="234"/>
      <c r="AA1667" s="234"/>
      <c r="AB1667" s="234"/>
      <c r="AC1667" s="234"/>
      <c r="AD1667" s="234"/>
      <c r="AE1667" s="234"/>
      <c r="AF1667" s="234"/>
      <c r="AG1667" s="234"/>
      <c r="AH1667" s="234"/>
      <c r="AI1667" s="234"/>
      <c r="AJ1667" s="234"/>
      <c r="AK1667" s="234"/>
      <c r="AL1667" s="258" t="str">
        <f t="shared" si="211"/>
        <v>нет</v>
      </c>
      <c r="AM1667" s="258" t="str">
        <f t="shared" si="213"/>
        <v>нет</v>
      </c>
      <c r="AN1667" s="258">
        <f t="shared" si="218"/>
        <v>0</v>
      </c>
      <c r="AO1667" s="258" t="e">
        <f t="shared" si="212"/>
        <v>#VALUE!</v>
      </c>
    </row>
    <row r="1668" spans="1:41">
      <c r="A1668" s="261" t="e">
        <f t="shared" si="214"/>
        <v>#VALUE!</v>
      </c>
      <c r="B1668" s="241">
        <v>1665</v>
      </c>
      <c r="C1668" s="242"/>
      <c r="D1668" s="257" t="str">
        <f t="shared" si="215"/>
        <v/>
      </c>
      <c r="E1668" s="234"/>
      <c r="F1668" s="234"/>
      <c r="G1668" s="242"/>
      <c r="H1668" s="257" t="str">
        <f t="shared" si="216"/>
        <v/>
      </c>
      <c r="I1668" s="234"/>
      <c r="J1668" s="234"/>
      <c r="K1668" s="234"/>
      <c r="L1668" s="234"/>
      <c r="M1668" s="308">
        <f t="shared" si="217"/>
        <v>0</v>
      </c>
      <c r="N1668" s="234"/>
      <c r="O1668" s="234"/>
      <c r="P1668" s="234"/>
      <c r="Q1668" s="234"/>
      <c r="R1668" s="234"/>
      <c r="S1668" s="234"/>
      <c r="T1668" s="234"/>
      <c r="U1668" s="234"/>
      <c r="V1668" s="234"/>
      <c r="W1668" s="234"/>
      <c r="X1668" s="234"/>
      <c r="Y1668" s="234"/>
      <c r="Z1668" s="234"/>
      <c r="AA1668" s="234"/>
      <c r="AB1668" s="234"/>
      <c r="AC1668" s="234"/>
      <c r="AD1668" s="234"/>
      <c r="AE1668" s="234"/>
      <c r="AF1668" s="234"/>
      <c r="AG1668" s="234"/>
      <c r="AH1668" s="234"/>
      <c r="AI1668" s="234"/>
      <c r="AJ1668" s="234"/>
      <c r="AK1668" s="234"/>
      <c r="AL1668" s="258" t="str">
        <f t="shared" si="211"/>
        <v>нет</v>
      </c>
      <c r="AM1668" s="258" t="str">
        <f t="shared" si="213"/>
        <v>нет</v>
      </c>
      <c r="AN1668" s="258">
        <f t="shared" si="218"/>
        <v>0</v>
      </c>
      <c r="AO1668" s="258" t="e">
        <f t="shared" si="212"/>
        <v>#VALUE!</v>
      </c>
    </row>
    <row r="1669" spans="1:41">
      <c r="A1669" s="261" t="e">
        <f t="shared" si="214"/>
        <v>#VALUE!</v>
      </c>
      <c r="B1669" s="241">
        <v>1666</v>
      </c>
      <c r="C1669" s="242"/>
      <c r="D1669" s="257" t="str">
        <f t="shared" si="215"/>
        <v/>
      </c>
      <c r="E1669" s="234"/>
      <c r="F1669" s="234"/>
      <c r="G1669" s="242"/>
      <c r="H1669" s="257" t="str">
        <f t="shared" si="216"/>
        <v/>
      </c>
      <c r="I1669" s="234"/>
      <c r="J1669" s="234"/>
      <c r="K1669" s="234"/>
      <c r="L1669" s="234"/>
      <c r="M1669" s="308">
        <f t="shared" si="217"/>
        <v>0</v>
      </c>
      <c r="N1669" s="234"/>
      <c r="O1669" s="234"/>
      <c r="P1669" s="234"/>
      <c r="Q1669" s="234"/>
      <c r="R1669" s="234"/>
      <c r="S1669" s="234"/>
      <c r="T1669" s="234"/>
      <c r="U1669" s="234"/>
      <c r="V1669" s="234"/>
      <c r="W1669" s="234"/>
      <c r="X1669" s="234"/>
      <c r="Y1669" s="234"/>
      <c r="Z1669" s="234"/>
      <c r="AA1669" s="234"/>
      <c r="AB1669" s="234"/>
      <c r="AC1669" s="234"/>
      <c r="AD1669" s="234"/>
      <c r="AE1669" s="234"/>
      <c r="AF1669" s="234"/>
      <c r="AG1669" s="234"/>
      <c r="AH1669" s="234"/>
      <c r="AI1669" s="234"/>
      <c r="AJ1669" s="234"/>
      <c r="AK1669" s="234"/>
      <c r="AL1669" s="258" t="str">
        <f t="shared" ref="AL1669:AL1732" si="219">IF($I1669&lt;5,"нет",IF($I1669&gt;9,"нет","да"))</f>
        <v>нет</v>
      </c>
      <c r="AM1669" s="258" t="str">
        <f t="shared" si="213"/>
        <v>нет</v>
      </c>
      <c r="AN1669" s="258">
        <f t="shared" si="218"/>
        <v>0</v>
      </c>
      <c r="AO1669" s="258" t="e">
        <f t="shared" ref="AO1669:AO1732" si="220">IF(LEN(G1669)=5,LEFT(G1669,1)+100,LEFT(G1669,2)+100)</f>
        <v>#VALUE!</v>
      </c>
    </row>
    <row r="1670" spans="1:41">
      <c r="A1670" s="261" t="e">
        <f t="shared" si="214"/>
        <v>#VALUE!</v>
      </c>
      <c r="B1670" s="241">
        <v>1667</v>
      </c>
      <c r="C1670" s="242"/>
      <c r="D1670" s="257" t="str">
        <f t="shared" si="215"/>
        <v/>
      </c>
      <c r="E1670" s="234"/>
      <c r="F1670" s="234"/>
      <c r="G1670" s="242"/>
      <c r="H1670" s="257" t="str">
        <f t="shared" si="216"/>
        <v/>
      </c>
      <c r="I1670" s="234"/>
      <c r="J1670" s="234"/>
      <c r="K1670" s="234"/>
      <c r="L1670" s="234"/>
      <c r="M1670" s="308">
        <f t="shared" si="217"/>
        <v>0</v>
      </c>
      <c r="N1670" s="234"/>
      <c r="O1670" s="234"/>
      <c r="P1670" s="234"/>
      <c r="Q1670" s="234"/>
      <c r="R1670" s="234"/>
      <c r="S1670" s="234"/>
      <c r="T1670" s="234"/>
      <c r="U1670" s="234"/>
      <c r="V1670" s="234"/>
      <c r="W1670" s="234"/>
      <c r="X1670" s="234"/>
      <c r="Y1670" s="234"/>
      <c r="Z1670" s="234"/>
      <c r="AA1670" s="234"/>
      <c r="AB1670" s="234"/>
      <c r="AC1670" s="234"/>
      <c r="AD1670" s="234"/>
      <c r="AE1670" s="234"/>
      <c r="AF1670" s="234"/>
      <c r="AG1670" s="234"/>
      <c r="AH1670" s="234"/>
      <c r="AI1670" s="234"/>
      <c r="AJ1670" s="234"/>
      <c r="AK1670" s="234"/>
      <c r="AL1670" s="258" t="str">
        <f t="shared" si="219"/>
        <v>нет</v>
      </c>
      <c r="AM1670" s="258" t="str">
        <f t="shared" ref="AM1670:AM1733" si="221">IF($I1670&lt;=9,"нет","да")</f>
        <v>нет</v>
      </c>
      <c r="AN1670" s="258">
        <f t="shared" si="218"/>
        <v>0</v>
      </c>
      <c r="AO1670" s="258" t="e">
        <f t="shared" si="220"/>
        <v>#VALUE!</v>
      </c>
    </row>
    <row r="1671" spans="1:41">
      <c r="A1671" s="261" t="e">
        <f t="shared" si="214"/>
        <v>#VALUE!</v>
      </c>
      <c r="B1671" s="241">
        <v>1668</v>
      </c>
      <c r="C1671" s="242"/>
      <c r="D1671" s="257" t="str">
        <f t="shared" si="215"/>
        <v/>
      </c>
      <c r="E1671" s="234"/>
      <c r="F1671" s="234"/>
      <c r="G1671" s="242"/>
      <c r="H1671" s="257" t="str">
        <f t="shared" si="216"/>
        <v/>
      </c>
      <c r="I1671" s="234"/>
      <c r="J1671" s="234"/>
      <c r="K1671" s="234"/>
      <c r="L1671" s="234"/>
      <c r="M1671" s="308">
        <f t="shared" si="217"/>
        <v>0</v>
      </c>
      <c r="N1671" s="234"/>
      <c r="O1671" s="234"/>
      <c r="P1671" s="234"/>
      <c r="Q1671" s="234"/>
      <c r="R1671" s="234"/>
      <c r="S1671" s="234"/>
      <c r="T1671" s="234"/>
      <c r="U1671" s="234"/>
      <c r="V1671" s="234"/>
      <c r="W1671" s="234"/>
      <c r="X1671" s="234"/>
      <c r="Y1671" s="234"/>
      <c r="Z1671" s="234"/>
      <c r="AA1671" s="234"/>
      <c r="AB1671" s="234"/>
      <c r="AC1671" s="234"/>
      <c r="AD1671" s="234"/>
      <c r="AE1671" s="234"/>
      <c r="AF1671" s="234"/>
      <c r="AG1671" s="234"/>
      <c r="AH1671" s="234"/>
      <c r="AI1671" s="234"/>
      <c r="AJ1671" s="234"/>
      <c r="AK1671" s="234"/>
      <c r="AL1671" s="258" t="str">
        <f t="shared" si="219"/>
        <v>нет</v>
      </c>
      <c r="AM1671" s="258" t="str">
        <f t="shared" si="221"/>
        <v>нет</v>
      </c>
      <c r="AN1671" s="258">
        <f t="shared" si="218"/>
        <v>0</v>
      </c>
      <c r="AO1671" s="258" t="e">
        <f t="shared" si="220"/>
        <v>#VALUE!</v>
      </c>
    </row>
    <row r="1672" spans="1:41">
      <c r="A1672" s="261" t="e">
        <f t="shared" ref="A1672:A1735" si="222">IF($AO1672=$C1672, "Код_ОО+МСУ_верно", "Требуется проверка кода ОО или МСУ, кроме 101, 102,103")</f>
        <v>#VALUE!</v>
      </c>
      <c r="B1672" s="241">
        <v>1669</v>
      </c>
      <c r="C1672" s="242"/>
      <c r="D1672" s="257" t="str">
        <f t="shared" si="215"/>
        <v/>
      </c>
      <c r="E1672" s="234"/>
      <c r="F1672" s="234"/>
      <c r="G1672" s="242"/>
      <c r="H1672" s="257" t="str">
        <f t="shared" si="216"/>
        <v/>
      </c>
      <c r="I1672" s="234"/>
      <c r="J1672" s="234"/>
      <c r="K1672" s="234"/>
      <c r="L1672" s="234"/>
      <c r="M1672" s="308">
        <f t="shared" si="217"/>
        <v>0</v>
      </c>
      <c r="N1672" s="234"/>
      <c r="O1672" s="234"/>
      <c r="P1672" s="234"/>
      <c r="Q1672" s="234"/>
      <c r="R1672" s="234"/>
      <c r="S1672" s="234"/>
      <c r="T1672" s="234"/>
      <c r="U1672" s="234"/>
      <c r="V1672" s="234"/>
      <c r="W1672" s="234"/>
      <c r="X1672" s="234"/>
      <c r="Y1672" s="234"/>
      <c r="Z1672" s="234"/>
      <c r="AA1672" s="234"/>
      <c r="AB1672" s="234"/>
      <c r="AC1672" s="234"/>
      <c r="AD1672" s="234"/>
      <c r="AE1672" s="234"/>
      <c r="AF1672" s="234"/>
      <c r="AG1672" s="234"/>
      <c r="AH1672" s="234"/>
      <c r="AI1672" s="234"/>
      <c r="AJ1672" s="234"/>
      <c r="AK1672" s="234"/>
      <c r="AL1672" s="258" t="str">
        <f t="shared" si="219"/>
        <v>нет</v>
      </c>
      <c r="AM1672" s="258" t="str">
        <f t="shared" si="221"/>
        <v>нет</v>
      </c>
      <c r="AN1672" s="258">
        <f t="shared" si="218"/>
        <v>0</v>
      </c>
      <c r="AO1672" s="258" t="e">
        <f t="shared" si="220"/>
        <v>#VALUE!</v>
      </c>
    </row>
    <row r="1673" spans="1:41">
      <c r="A1673" s="261" t="e">
        <f t="shared" si="222"/>
        <v>#VALUE!</v>
      </c>
      <c r="B1673" s="241">
        <v>1670</v>
      </c>
      <c r="C1673" s="242"/>
      <c r="D1673" s="257" t="str">
        <f t="shared" si="215"/>
        <v/>
      </c>
      <c r="E1673" s="234"/>
      <c r="F1673" s="234"/>
      <c r="G1673" s="242"/>
      <c r="H1673" s="257" t="str">
        <f t="shared" si="216"/>
        <v/>
      </c>
      <c r="I1673" s="234"/>
      <c r="J1673" s="234"/>
      <c r="K1673" s="234"/>
      <c r="L1673" s="234"/>
      <c r="M1673" s="308">
        <f t="shared" si="217"/>
        <v>0</v>
      </c>
      <c r="N1673" s="234"/>
      <c r="O1673" s="234"/>
      <c r="P1673" s="234"/>
      <c r="Q1673" s="234"/>
      <c r="R1673" s="234"/>
      <c r="S1673" s="234"/>
      <c r="T1673" s="234"/>
      <c r="U1673" s="234"/>
      <c r="V1673" s="234"/>
      <c r="W1673" s="234"/>
      <c r="X1673" s="234"/>
      <c r="Y1673" s="234"/>
      <c r="Z1673" s="234"/>
      <c r="AA1673" s="234"/>
      <c r="AB1673" s="234"/>
      <c r="AC1673" s="234"/>
      <c r="AD1673" s="234"/>
      <c r="AE1673" s="234"/>
      <c r="AF1673" s="234"/>
      <c r="AG1673" s="234"/>
      <c r="AH1673" s="234"/>
      <c r="AI1673" s="234"/>
      <c r="AJ1673" s="234"/>
      <c r="AK1673" s="234"/>
      <c r="AL1673" s="258" t="str">
        <f t="shared" si="219"/>
        <v>нет</v>
      </c>
      <c r="AM1673" s="258" t="str">
        <f t="shared" si="221"/>
        <v>нет</v>
      </c>
      <c r="AN1673" s="258">
        <f t="shared" si="218"/>
        <v>0</v>
      </c>
      <c r="AO1673" s="258" t="e">
        <f t="shared" si="220"/>
        <v>#VALUE!</v>
      </c>
    </row>
    <row r="1674" spans="1:41">
      <c r="A1674" s="261" t="e">
        <f t="shared" si="222"/>
        <v>#VALUE!</v>
      </c>
      <c r="B1674" s="241">
        <v>1671</v>
      </c>
      <c r="C1674" s="242"/>
      <c r="D1674" s="257" t="str">
        <f t="shared" si="215"/>
        <v/>
      </c>
      <c r="E1674" s="234"/>
      <c r="F1674" s="234"/>
      <c r="G1674" s="242"/>
      <c r="H1674" s="257" t="str">
        <f t="shared" si="216"/>
        <v/>
      </c>
      <c r="I1674" s="234"/>
      <c r="J1674" s="234"/>
      <c r="K1674" s="234"/>
      <c r="L1674" s="234"/>
      <c r="M1674" s="308">
        <f t="shared" si="217"/>
        <v>0</v>
      </c>
      <c r="N1674" s="234"/>
      <c r="O1674" s="234"/>
      <c r="P1674" s="234"/>
      <c r="Q1674" s="234"/>
      <c r="R1674" s="234"/>
      <c r="S1674" s="234"/>
      <c r="T1674" s="234"/>
      <c r="U1674" s="234"/>
      <c r="V1674" s="234"/>
      <c r="W1674" s="234"/>
      <c r="X1674" s="234"/>
      <c r="Y1674" s="234"/>
      <c r="Z1674" s="234"/>
      <c r="AA1674" s="234"/>
      <c r="AB1674" s="234"/>
      <c r="AC1674" s="234"/>
      <c r="AD1674" s="234"/>
      <c r="AE1674" s="234"/>
      <c r="AF1674" s="234"/>
      <c r="AG1674" s="234"/>
      <c r="AH1674" s="234"/>
      <c r="AI1674" s="234"/>
      <c r="AJ1674" s="234"/>
      <c r="AK1674" s="234"/>
      <c r="AL1674" s="258" t="str">
        <f t="shared" si="219"/>
        <v>нет</v>
      </c>
      <c r="AM1674" s="258" t="str">
        <f t="shared" si="221"/>
        <v>нет</v>
      </c>
      <c r="AN1674" s="258">
        <f t="shared" si="218"/>
        <v>0</v>
      </c>
      <c r="AO1674" s="258" t="e">
        <f t="shared" si="220"/>
        <v>#VALUE!</v>
      </c>
    </row>
    <row r="1675" spans="1:41">
      <c r="A1675" s="261" t="e">
        <f t="shared" si="222"/>
        <v>#VALUE!</v>
      </c>
      <c r="B1675" s="241">
        <v>1672</v>
      </c>
      <c r="C1675" s="242"/>
      <c r="D1675" s="257" t="str">
        <f t="shared" si="215"/>
        <v/>
      </c>
      <c r="E1675" s="234"/>
      <c r="F1675" s="234"/>
      <c r="G1675" s="242"/>
      <c r="H1675" s="257" t="str">
        <f t="shared" si="216"/>
        <v/>
      </c>
      <c r="I1675" s="234"/>
      <c r="J1675" s="234"/>
      <c r="K1675" s="234"/>
      <c r="L1675" s="234"/>
      <c r="M1675" s="308">
        <f t="shared" si="217"/>
        <v>0</v>
      </c>
      <c r="N1675" s="234"/>
      <c r="O1675" s="234"/>
      <c r="P1675" s="234"/>
      <c r="Q1675" s="234"/>
      <c r="R1675" s="234"/>
      <c r="S1675" s="234"/>
      <c r="T1675" s="234"/>
      <c r="U1675" s="234"/>
      <c r="V1675" s="234"/>
      <c r="W1675" s="234"/>
      <c r="X1675" s="234"/>
      <c r="Y1675" s="234"/>
      <c r="Z1675" s="234"/>
      <c r="AA1675" s="234"/>
      <c r="AB1675" s="234"/>
      <c r="AC1675" s="234"/>
      <c r="AD1675" s="234"/>
      <c r="AE1675" s="234"/>
      <c r="AF1675" s="234"/>
      <c r="AG1675" s="234"/>
      <c r="AH1675" s="234"/>
      <c r="AI1675" s="234"/>
      <c r="AJ1675" s="234"/>
      <c r="AK1675" s="234"/>
      <c r="AL1675" s="258" t="str">
        <f t="shared" si="219"/>
        <v>нет</v>
      </c>
      <c r="AM1675" s="258" t="str">
        <f t="shared" si="221"/>
        <v>нет</v>
      </c>
      <c r="AN1675" s="258">
        <f t="shared" si="218"/>
        <v>0</v>
      </c>
      <c r="AO1675" s="258" t="e">
        <f t="shared" si="220"/>
        <v>#VALUE!</v>
      </c>
    </row>
    <row r="1676" spans="1:41">
      <c r="A1676" s="261" t="e">
        <f t="shared" si="222"/>
        <v>#VALUE!</v>
      </c>
      <c r="B1676" s="241">
        <v>1673</v>
      </c>
      <c r="C1676" s="242"/>
      <c r="D1676" s="257" t="str">
        <f t="shared" si="215"/>
        <v/>
      </c>
      <c r="E1676" s="234"/>
      <c r="F1676" s="234"/>
      <c r="G1676" s="242"/>
      <c r="H1676" s="257" t="str">
        <f t="shared" si="216"/>
        <v/>
      </c>
      <c r="I1676" s="234"/>
      <c r="J1676" s="234"/>
      <c r="K1676" s="234"/>
      <c r="L1676" s="234"/>
      <c r="M1676" s="308">
        <f t="shared" si="217"/>
        <v>0</v>
      </c>
      <c r="N1676" s="234"/>
      <c r="O1676" s="234"/>
      <c r="P1676" s="234"/>
      <c r="Q1676" s="234"/>
      <c r="R1676" s="234"/>
      <c r="S1676" s="234"/>
      <c r="T1676" s="234"/>
      <c r="U1676" s="234"/>
      <c r="V1676" s="234"/>
      <c r="W1676" s="234"/>
      <c r="X1676" s="234"/>
      <c r="Y1676" s="234"/>
      <c r="Z1676" s="234"/>
      <c r="AA1676" s="234"/>
      <c r="AB1676" s="234"/>
      <c r="AC1676" s="234"/>
      <c r="AD1676" s="234"/>
      <c r="AE1676" s="234"/>
      <c r="AF1676" s="234"/>
      <c r="AG1676" s="234"/>
      <c r="AH1676" s="234"/>
      <c r="AI1676" s="234"/>
      <c r="AJ1676" s="234"/>
      <c r="AK1676" s="234"/>
      <c r="AL1676" s="258" t="str">
        <f t="shared" si="219"/>
        <v>нет</v>
      </c>
      <c r="AM1676" s="258" t="str">
        <f t="shared" si="221"/>
        <v>нет</v>
      </c>
      <c r="AN1676" s="258">
        <f t="shared" si="218"/>
        <v>0</v>
      </c>
      <c r="AO1676" s="258" t="e">
        <f t="shared" si="220"/>
        <v>#VALUE!</v>
      </c>
    </row>
    <row r="1677" spans="1:41">
      <c r="A1677" s="261" t="e">
        <f t="shared" si="222"/>
        <v>#VALUE!</v>
      </c>
      <c r="B1677" s="241">
        <v>1674</v>
      </c>
      <c r="C1677" s="242"/>
      <c r="D1677" s="257" t="str">
        <f t="shared" si="215"/>
        <v/>
      </c>
      <c r="E1677" s="234"/>
      <c r="F1677" s="234"/>
      <c r="G1677" s="242"/>
      <c r="H1677" s="257" t="str">
        <f t="shared" si="216"/>
        <v/>
      </c>
      <c r="I1677" s="234"/>
      <c r="J1677" s="234"/>
      <c r="K1677" s="234"/>
      <c r="L1677" s="234"/>
      <c r="M1677" s="308">
        <f t="shared" si="217"/>
        <v>0</v>
      </c>
      <c r="N1677" s="234"/>
      <c r="O1677" s="234"/>
      <c r="P1677" s="234"/>
      <c r="Q1677" s="234"/>
      <c r="R1677" s="234"/>
      <c r="S1677" s="234"/>
      <c r="T1677" s="234"/>
      <c r="U1677" s="234"/>
      <c r="V1677" s="234"/>
      <c r="W1677" s="234"/>
      <c r="X1677" s="234"/>
      <c r="Y1677" s="234"/>
      <c r="Z1677" s="234"/>
      <c r="AA1677" s="234"/>
      <c r="AB1677" s="234"/>
      <c r="AC1677" s="234"/>
      <c r="AD1677" s="234"/>
      <c r="AE1677" s="234"/>
      <c r="AF1677" s="234"/>
      <c r="AG1677" s="234"/>
      <c r="AH1677" s="234"/>
      <c r="AI1677" s="234"/>
      <c r="AJ1677" s="234"/>
      <c r="AK1677" s="234"/>
      <c r="AL1677" s="258" t="str">
        <f t="shared" si="219"/>
        <v>нет</v>
      </c>
      <c r="AM1677" s="258" t="str">
        <f t="shared" si="221"/>
        <v>нет</v>
      </c>
      <c r="AN1677" s="258">
        <f t="shared" si="218"/>
        <v>0</v>
      </c>
      <c r="AO1677" s="258" t="e">
        <f t="shared" si="220"/>
        <v>#VALUE!</v>
      </c>
    </row>
    <row r="1678" spans="1:41">
      <c r="A1678" s="261" t="e">
        <f t="shared" si="222"/>
        <v>#VALUE!</v>
      </c>
      <c r="B1678" s="241">
        <v>1675</v>
      </c>
      <c r="C1678" s="242"/>
      <c r="D1678" s="257" t="str">
        <f t="shared" si="215"/>
        <v/>
      </c>
      <c r="E1678" s="234"/>
      <c r="F1678" s="234"/>
      <c r="G1678" s="242"/>
      <c r="H1678" s="257" t="str">
        <f t="shared" si="216"/>
        <v/>
      </c>
      <c r="I1678" s="234"/>
      <c r="J1678" s="234"/>
      <c r="K1678" s="234"/>
      <c r="L1678" s="234"/>
      <c r="M1678" s="308">
        <f t="shared" si="217"/>
        <v>0</v>
      </c>
      <c r="N1678" s="234"/>
      <c r="O1678" s="234"/>
      <c r="P1678" s="234"/>
      <c r="Q1678" s="234"/>
      <c r="R1678" s="234"/>
      <c r="S1678" s="234"/>
      <c r="T1678" s="234"/>
      <c r="U1678" s="234"/>
      <c r="V1678" s="234"/>
      <c r="W1678" s="234"/>
      <c r="X1678" s="234"/>
      <c r="Y1678" s="234"/>
      <c r="Z1678" s="234"/>
      <c r="AA1678" s="234"/>
      <c r="AB1678" s="234"/>
      <c r="AC1678" s="234"/>
      <c r="AD1678" s="234"/>
      <c r="AE1678" s="234"/>
      <c r="AF1678" s="234"/>
      <c r="AG1678" s="234"/>
      <c r="AH1678" s="234"/>
      <c r="AI1678" s="234"/>
      <c r="AJ1678" s="234"/>
      <c r="AK1678" s="234"/>
      <c r="AL1678" s="258" t="str">
        <f t="shared" si="219"/>
        <v>нет</v>
      </c>
      <c r="AM1678" s="258" t="str">
        <f t="shared" si="221"/>
        <v>нет</v>
      </c>
      <c r="AN1678" s="258">
        <f t="shared" si="218"/>
        <v>0</v>
      </c>
      <c r="AO1678" s="258" t="e">
        <f t="shared" si="220"/>
        <v>#VALUE!</v>
      </c>
    </row>
    <row r="1679" spans="1:41">
      <c r="A1679" s="261" t="e">
        <f t="shared" si="222"/>
        <v>#VALUE!</v>
      </c>
      <c r="B1679" s="241">
        <v>1676</v>
      </c>
      <c r="C1679" s="242"/>
      <c r="D1679" s="257" t="str">
        <f t="shared" si="215"/>
        <v/>
      </c>
      <c r="E1679" s="234"/>
      <c r="F1679" s="234"/>
      <c r="G1679" s="242"/>
      <c r="H1679" s="257" t="str">
        <f t="shared" si="216"/>
        <v/>
      </c>
      <c r="I1679" s="234"/>
      <c r="J1679" s="234"/>
      <c r="K1679" s="234"/>
      <c r="L1679" s="234"/>
      <c r="M1679" s="308">
        <f t="shared" si="217"/>
        <v>0</v>
      </c>
      <c r="N1679" s="234"/>
      <c r="O1679" s="234"/>
      <c r="P1679" s="234"/>
      <c r="Q1679" s="234"/>
      <c r="R1679" s="234"/>
      <c r="S1679" s="234"/>
      <c r="T1679" s="234"/>
      <c r="U1679" s="234"/>
      <c r="V1679" s="234"/>
      <c r="W1679" s="234"/>
      <c r="X1679" s="234"/>
      <c r="Y1679" s="234"/>
      <c r="Z1679" s="234"/>
      <c r="AA1679" s="234"/>
      <c r="AB1679" s="234"/>
      <c r="AC1679" s="234"/>
      <c r="AD1679" s="234"/>
      <c r="AE1679" s="234"/>
      <c r="AF1679" s="234"/>
      <c r="AG1679" s="234"/>
      <c r="AH1679" s="234"/>
      <c r="AI1679" s="234"/>
      <c r="AJ1679" s="234"/>
      <c r="AK1679" s="234"/>
      <c r="AL1679" s="258" t="str">
        <f t="shared" si="219"/>
        <v>нет</v>
      </c>
      <c r="AM1679" s="258" t="str">
        <f t="shared" si="221"/>
        <v>нет</v>
      </c>
      <c r="AN1679" s="258">
        <f t="shared" si="218"/>
        <v>0</v>
      </c>
      <c r="AO1679" s="258" t="e">
        <f t="shared" si="220"/>
        <v>#VALUE!</v>
      </c>
    </row>
    <row r="1680" spans="1:41">
      <c r="A1680" s="261" t="e">
        <f t="shared" si="222"/>
        <v>#VALUE!</v>
      </c>
      <c r="B1680" s="241">
        <v>1677</v>
      </c>
      <c r="C1680" s="242"/>
      <c r="D1680" s="257" t="str">
        <f t="shared" si="215"/>
        <v/>
      </c>
      <c r="E1680" s="234"/>
      <c r="F1680" s="234"/>
      <c r="G1680" s="242"/>
      <c r="H1680" s="257" t="str">
        <f t="shared" si="216"/>
        <v/>
      </c>
      <c r="I1680" s="234"/>
      <c r="J1680" s="234"/>
      <c r="K1680" s="234"/>
      <c r="L1680" s="234"/>
      <c r="M1680" s="308">
        <f t="shared" si="217"/>
        <v>0</v>
      </c>
      <c r="N1680" s="234"/>
      <c r="O1680" s="234"/>
      <c r="P1680" s="234"/>
      <c r="Q1680" s="234"/>
      <c r="R1680" s="234"/>
      <c r="S1680" s="234"/>
      <c r="T1680" s="234"/>
      <c r="U1680" s="234"/>
      <c r="V1680" s="234"/>
      <c r="W1680" s="234"/>
      <c r="X1680" s="234"/>
      <c r="Y1680" s="234"/>
      <c r="Z1680" s="234"/>
      <c r="AA1680" s="234"/>
      <c r="AB1680" s="234"/>
      <c r="AC1680" s="234"/>
      <c r="AD1680" s="234"/>
      <c r="AE1680" s="234"/>
      <c r="AF1680" s="234"/>
      <c r="AG1680" s="234"/>
      <c r="AH1680" s="234"/>
      <c r="AI1680" s="234"/>
      <c r="AJ1680" s="234"/>
      <c r="AK1680" s="234"/>
      <c r="AL1680" s="258" t="str">
        <f t="shared" si="219"/>
        <v>нет</v>
      </c>
      <c r="AM1680" s="258" t="str">
        <f t="shared" si="221"/>
        <v>нет</v>
      </c>
      <c r="AN1680" s="258">
        <f t="shared" si="218"/>
        <v>0</v>
      </c>
      <c r="AO1680" s="258" t="e">
        <f t="shared" si="220"/>
        <v>#VALUE!</v>
      </c>
    </row>
    <row r="1681" spans="1:41">
      <c r="A1681" s="261" t="e">
        <f t="shared" si="222"/>
        <v>#VALUE!</v>
      </c>
      <c r="B1681" s="241">
        <v>1678</v>
      </c>
      <c r="C1681" s="242"/>
      <c r="D1681" s="257" t="str">
        <f t="shared" si="215"/>
        <v/>
      </c>
      <c r="E1681" s="234"/>
      <c r="F1681" s="234"/>
      <c r="G1681" s="242"/>
      <c r="H1681" s="257" t="str">
        <f t="shared" si="216"/>
        <v/>
      </c>
      <c r="I1681" s="234"/>
      <c r="J1681" s="234"/>
      <c r="K1681" s="234"/>
      <c r="L1681" s="234"/>
      <c r="M1681" s="308">
        <f t="shared" si="217"/>
        <v>0</v>
      </c>
      <c r="N1681" s="234"/>
      <c r="O1681" s="234"/>
      <c r="P1681" s="234"/>
      <c r="Q1681" s="234"/>
      <c r="R1681" s="234"/>
      <c r="S1681" s="234"/>
      <c r="T1681" s="234"/>
      <c r="U1681" s="234"/>
      <c r="V1681" s="234"/>
      <c r="W1681" s="234"/>
      <c r="X1681" s="234"/>
      <c r="Y1681" s="234"/>
      <c r="Z1681" s="234"/>
      <c r="AA1681" s="234"/>
      <c r="AB1681" s="234"/>
      <c r="AC1681" s="234"/>
      <c r="AD1681" s="234"/>
      <c r="AE1681" s="234"/>
      <c r="AF1681" s="234"/>
      <c r="AG1681" s="234"/>
      <c r="AH1681" s="234"/>
      <c r="AI1681" s="234"/>
      <c r="AJ1681" s="234"/>
      <c r="AK1681" s="234"/>
      <c r="AL1681" s="258" t="str">
        <f t="shared" si="219"/>
        <v>нет</v>
      </c>
      <c r="AM1681" s="258" t="str">
        <f t="shared" si="221"/>
        <v>нет</v>
      </c>
      <c r="AN1681" s="258">
        <f t="shared" si="218"/>
        <v>0</v>
      </c>
      <c r="AO1681" s="258" t="e">
        <f t="shared" si="220"/>
        <v>#VALUE!</v>
      </c>
    </row>
    <row r="1682" spans="1:41">
      <c r="A1682" s="261" t="e">
        <f t="shared" si="222"/>
        <v>#VALUE!</v>
      </c>
      <c r="B1682" s="241">
        <v>1679</v>
      </c>
      <c r="C1682" s="242"/>
      <c r="D1682" s="257" t="str">
        <f t="shared" si="215"/>
        <v/>
      </c>
      <c r="E1682" s="234"/>
      <c r="F1682" s="234"/>
      <c r="G1682" s="242"/>
      <c r="H1682" s="257" t="str">
        <f t="shared" si="216"/>
        <v/>
      </c>
      <c r="I1682" s="234"/>
      <c r="J1682" s="234"/>
      <c r="K1682" s="234"/>
      <c r="L1682" s="234"/>
      <c r="M1682" s="308">
        <f t="shared" si="217"/>
        <v>0</v>
      </c>
      <c r="N1682" s="234"/>
      <c r="O1682" s="234"/>
      <c r="P1682" s="234"/>
      <c r="Q1682" s="234"/>
      <c r="R1682" s="234"/>
      <c r="S1682" s="234"/>
      <c r="T1682" s="234"/>
      <c r="U1682" s="234"/>
      <c r="V1682" s="234"/>
      <c r="W1682" s="234"/>
      <c r="X1682" s="234"/>
      <c r="Y1682" s="234"/>
      <c r="Z1682" s="234"/>
      <c r="AA1682" s="234"/>
      <c r="AB1682" s="234"/>
      <c r="AC1682" s="234"/>
      <c r="AD1682" s="234"/>
      <c r="AE1682" s="234"/>
      <c r="AF1682" s="234"/>
      <c r="AG1682" s="234"/>
      <c r="AH1682" s="234"/>
      <c r="AI1682" s="234"/>
      <c r="AJ1682" s="234"/>
      <c r="AK1682" s="234"/>
      <c r="AL1682" s="258" t="str">
        <f t="shared" si="219"/>
        <v>нет</v>
      </c>
      <c r="AM1682" s="258" t="str">
        <f t="shared" si="221"/>
        <v>нет</v>
      </c>
      <c r="AN1682" s="258">
        <f t="shared" si="218"/>
        <v>0</v>
      </c>
      <c r="AO1682" s="258" t="e">
        <f t="shared" si="220"/>
        <v>#VALUE!</v>
      </c>
    </row>
    <row r="1683" spans="1:41">
      <c r="A1683" s="261" t="e">
        <f t="shared" si="222"/>
        <v>#VALUE!</v>
      </c>
      <c r="B1683" s="241">
        <v>1680</v>
      </c>
      <c r="C1683" s="242"/>
      <c r="D1683" s="257" t="str">
        <f t="shared" si="215"/>
        <v/>
      </c>
      <c r="E1683" s="234"/>
      <c r="F1683" s="234"/>
      <c r="G1683" s="242"/>
      <c r="H1683" s="257" t="str">
        <f t="shared" si="216"/>
        <v/>
      </c>
      <c r="I1683" s="234"/>
      <c r="J1683" s="234"/>
      <c r="K1683" s="234"/>
      <c r="L1683" s="234"/>
      <c r="M1683" s="308">
        <f t="shared" si="217"/>
        <v>0</v>
      </c>
      <c r="N1683" s="234"/>
      <c r="O1683" s="234"/>
      <c r="P1683" s="234"/>
      <c r="Q1683" s="234"/>
      <c r="R1683" s="234"/>
      <c r="S1683" s="234"/>
      <c r="T1683" s="234"/>
      <c r="U1683" s="234"/>
      <c r="V1683" s="234"/>
      <c r="W1683" s="234"/>
      <c r="X1683" s="234"/>
      <c r="Y1683" s="234"/>
      <c r="Z1683" s="234"/>
      <c r="AA1683" s="234"/>
      <c r="AB1683" s="234"/>
      <c r="AC1683" s="234"/>
      <c r="AD1683" s="234"/>
      <c r="AE1683" s="234"/>
      <c r="AF1683" s="234"/>
      <c r="AG1683" s="234"/>
      <c r="AH1683" s="234"/>
      <c r="AI1683" s="234"/>
      <c r="AJ1683" s="234"/>
      <c r="AK1683" s="234"/>
      <c r="AL1683" s="258" t="str">
        <f t="shared" si="219"/>
        <v>нет</v>
      </c>
      <c r="AM1683" s="258" t="str">
        <f t="shared" si="221"/>
        <v>нет</v>
      </c>
      <c r="AN1683" s="258">
        <f t="shared" si="218"/>
        <v>0</v>
      </c>
      <c r="AO1683" s="258" t="e">
        <f t="shared" si="220"/>
        <v>#VALUE!</v>
      </c>
    </row>
    <row r="1684" spans="1:41">
      <c r="A1684" s="261" t="e">
        <f t="shared" si="222"/>
        <v>#VALUE!</v>
      </c>
      <c r="B1684" s="241">
        <v>1681</v>
      </c>
      <c r="C1684" s="242"/>
      <c r="D1684" s="257" t="str">
        <f t="shared" si="215"/>
        <v/>
      </c>
      <c r="E1684" s="234"/>
      <c r="F1684" s="234"/>
      <c r="G1684" s="242"/>
      <c r="H1684" s="257" t="str">
        <f t="shared" si="216"/>
        <v/>
      </c>
      <c r="I1684" s="234"/>
      <c r="J1684" s="234"/>
      <c r="K1684" s="234"/>
      <c r="L1684" s="234"/>
      <c r="M1684" s="308">
        <f t="shared" si="217"/>
        <v>0</v>
      </c>
      <c r="N1684" s="234"/>
      <c r="O1684" s="234"/>
      <c r="P1684" s="234"/>
      <c r="Q1684" s="234"/>
      <c r="R1684" s="234"/>
      <c r="S1684" s="234"/>
      <c r="T1684" s="234"/>
      <c r="U1684" s="234"/>
      <c r="V1684" s="234"/>
      <c r="W1684" s="234"/>
      <c r="X1684" s="234"/>
      <c r="Y1684" s="234"/>
      <c r="Z1684" s="234"/>
      <c r="AA1684" s="234"/>
      <c r="AB1684" s="234"/>
      <c r="AC1684" s="234"/>
      <c r="AD1684" s="234"/>
      <c r="AE1684" s="234"/>
      <c r="AF1684" s="234"/>
      <c r="AG1684" s="234"/>
      <c r="AH1684" s="234"/>
      <c r="AI1684" s="234"/>
      <c r="AJ1684" s="234"/>
      <c r="AK1684" s="234"/>
      <c r="AL1684" s="258" t="str">
        <f t="shared" si="219"/>
        <v>нет</v>
      </c>
      <c r="AM1684" s="258" t="str">
        <f t="shared" si="221"/>
        <v>нет</v>
      </c>
      <c r="AN1684" s="258">
        <f t="shared" si="218"/>
        <v>0</v>
      </c>
      <c r="AO1684" s="258" t="e">
        <f t="shared" si="220"/>
        <v>#VALUE!</v>
      </c>
    </row>
    <row r="1685" spans="1:41">
      <c r="A1685" s="261" t="e">
        <f t="shared" si="222"/>
        <v>#VALUE!</v>
      </c>
      <c r="B1685" s="241">
        <v>1682</v>
      </c>
      <c r="C1685" s="242"/>
      <c r="D1685" s="257" t="str">
        <f t="shared" si="215"/>
        <v/>
      </c>
      <c r="E1685" s="234"/>
      <c r="F1685" s="234"/>
      <c r="G1685" s="242"/>
      <c r="H1685" s="257" t="str">
        <f t="shared" si="216"/>
        <v/>
      </c>
      <c r="I1685" s="234"/>
      <c r="J1685" s="234"/>
      <c r="K1685" s="234"/>
      <c r="L1685" s="234"/>
      <c r="M1685" s="308">
        <f t="shared" si="217"/>
        <v>0</v>
      </c>
      <c r="N1685" s="234"/>
      <c r="O1685" s="234"/>
      <c r="P1685" s="234"/>
      <c r="Q1685" s="234"/>
      <c r="R1685" s="234"/>
      <c r="S1685" s="234"/>
      <c r="T1685" s="234"/>
      <c r="U1685" s="234"/>
      <c r="V1685" s="234"/>
      <c r="W1685" s="234"/>
      <c r="X1685" s="234"/>
      <c r="Y1685" s="234"/>
      <c r="Z1685" s="234"/>
      <c r="AA1685" s="234"/>
      <c r="AB1685" s="234"/>
      <c r="AC1685" s="234"/>
      <c r="AD1685" s="234"/>
      <c r="AE1685" s="234"/>
      <c r="AF1685" s="234"/>
      <c r="AG1685" s="234"/>
      <c r="AH1685" s="234"/>
      <c r="AI1685" s="234"/>
      <c r="AJ1685" s="234"/>
      <c r="AK1685" s="234"/>
      <c r="AL1685" s="258" t="str">
        <f t="shared" si="219"/>
        <v>нет</v>
      </c>
      <c r="AM1685" s="258" t="str">
        <f t="shared" si="221"/>
        <v>нет</v>
      </c>
      <c r="AN1685" s="258">
        <f t="shared" si="218"/>
        <v>0</v>
      </c>
      <c r="AO1685" s="258" t="e">
        <f t="shared" si="220"/>
        <v>#VALUE!</v>
      </c>
    </row>
    <row r="1686" spans="1:41">
      <c r="A1686" s="261" t="e">
        <f t="shared" si="222"/>
        <v>#VALUE!</v>
      </c>
      <c r="B1686" s="241">
        <v>1683</v>
      </c>
      <c r="C1686" s="242"/>
      <c r="D1686" s="257" t="str">
        <f t="shared" si="215"/>
        <v/>
      </c>
      <c r="E1686" s="234"/>
      <c r="F1686" s="234"/>
      <c r="G1686" s="242"/>
      <c r="H1686" s="257" t="str">
        <f t="shared" si="216"/>
        <v/>
      </c>
      <c r="I1686" s="234"/>
      <c r="J1686" s="234"/>
      <c r="K1686" s="234"/>
      <c r="L1686" s="234"/>
      <c r="M1686" s="308">
        <f t="shared" si="217"/>
        <v>0</v>
      </c>
      <c r="N1686" s="234"/>
      <c r="O1686" s="234"/>
      <c r="P1686" s="234"/>
      <c r="Q1686" s="234"/>
      <c r="R1686" s="234"/>
      <c r="S1686" s="234"/>
      <c r="T1686" s="234"/>
      <c r="U1686" s="234"/>
      <c r="V1686" s="234"/>
      <c r="W1686" s="234"/>
      <c r="X1686" s="234"/>
      <c r="Y1686" s="234"/>
      <c r="Z1686" s="234"/>
      <c r="AA1686" s="234"/>
      <c r="AB1686" s="234"/>
      <c r="AC1686" s="234"/>
      <c r="AD1686" s="234"/>
      <c r="AE1686" s="234"/>
      <c r="AF1686" s="234"/>
      <c r="AG1686" s="234"/>
      <c r="AH1686" s="234"/>
      <c r="AI1686" s="234"/>
      <c r="AJ1686" s="234"/>
      <c r="AK1686" s="234"/>
      <c r="AL1686" s="258" t="str">
        <f t="shared" si="219"/>
        <v>нет</v>
      </c>
      <c r="AM1686" s="258" t="str">
        <f t="shared" si="221"/>
        <v>нет</v>
      </c>
      <c r="AN1686" s="258">
        <f t="shared" si="218"/>
        <v>0</v>
      </c>
      <c r="AO1686" s="258" t="e">
        <f t="shared" si="220"/>
        <v>#VALUE!</v>
      </c>
    </row>
    <row r="1687" spans="1:41">
      <c r="A1687" s="261" t="e">
        <f t="shared" si="222"/>
        <v>#VALUE!</v>
      </c>
      <c r="B1687" s="241">
        <v>1684</v>
      </c>
      <c r="C1687" s="242"/>
      <c r="D1687" s="257" t="str">
        <f t="shared" si="215"/>
        <v/>
      </c>
      <c r="E1687" s="234"/>
      <c r="F1687" s="234"/>
      <c r="G1687" s="242"/>
      <c r="H1687" s="257" t="str">
        <f t="shared" si="216"/>
        <v/>
      </c>
      <c r="I1687" s="234"/>
      <c r="J1687" s="234"/>
      <c r="K1687" s="234"/>
      <c r="L1687" s="234"/>
      <c r="M1687" s="308">
        <f t="shared" si="217"/>
        <v>0</v>
      </c>
      <c r="N1687" s="234"/>
      <c r="O1687" s="234"/>
      <c r="P1687" s="234"/>
      <c r="Q1687" s="234"/>
      <c r="R1687" s="234"/>
      <c r="S1687" s="234"/>
      <c r="T1687" s="234"/>
      <c r="U1687" s="234"/>
      <c r="V1687" s="234"/>
      <c r="W1687" s="234"/>
      <c r="X1687" s="234"/>
      <c r="Y1687" s="234"/>
      <c r="Z1687" s="234"/>
      <c r="AA1687" s="234"/>
      <c r="AB1687" s="234"/>
      <c r="AC1687" s="234"/>
      <c r="AD1687" s="234"/>
      <c r="AE1687" s="234"/>
      <c r="AF1687" s="234"/>
      <c r="AG1687" s="234"/>
      <c r="AH1687" s="234"/>
      <c r="AI1687" s="234"/>
      <c r="AJ1687" s="234"/>
      <c r="AK1687" s="234"/>
      <c r="AL1687" s="258" t="str">
        <f t="shared" si="219"/>
        <v>нет</v>
      </c>
      <c r="AM1687" s="258" t="str">
        <f t="shared" si="221"/>
        <v>нет</v>
      </c>
      <c r="AN1687" s="258">
        <f t="shared" si="218"/>
        <v>0</v>
      </c>
      <c r="AO1687" s="258" t="e">
        <f t="shared" si="220"/>
        <v>#VALUE!</v>
      </c>
    </row>
    <row r="1688" spans="1:41">
      <c r="A1688" s="261" t="e">
        <f t="shared" si="222"/>
        <v>#VALUE!</v>
      </c>
      <c r="B1688" s="241">
        <v>1685</v>
      </c>
      <c r="C1688" s="242"/>
      <c r="D1688" s="257" t="str">
        <f t="shared" si="215"/>
        <v/>
      </c>
      <c r="E1688" s="234"/>
      <c r="F1688" s="234"/>
      <c r="G1688" s="242"/>
      <c r="H1688" s="257" t="str">
        <f t="shared" si="216"/>
        <v/>
      </c>
      <c r="I1688" s="234"/>
      <c r="J1688" s="234"/>
      <c r="K1688" s="234"/>
      <c r="L1688" s="234"/>
      <c r="M1688" s="308">
        <f t="shared" si="217"/>
        <v>0</v>
      </c>
      <c r="N1688" s="234"/>
      <c r="O1688" s="234"/>
      <c r="P1688" s="234"/>
      <c r="Q1688" s="234"/>
      <c r="R1688" s="234"/>
      <c r="S1688" s="234"/>
      <c r="T1688" s="234"/>
      <c r="U1688" s="234"/>
      <c r="V1688" s="234"/>
      <c r="W1688" s="234"/>
      <c r="X1688" s="234"/>
      <c r="Y1688" s="234"/>
      <c r="Z1688" s="234"/>
      <c r="AA1688" s="234"/>
      <c r="AB1688" s="234"/>
      <c r="AC1688" s="234"/>
      <c r="AD1688" s="234"/>
      <c r="AE1688" s="234"/>
      <c r="AF1688" s="234"/>
      <c r="AG1688" s="234"/>
      <c r="AH1688" s="234"/>
      <c r="AI1688" s="234"/>
      <c r="AJ1688" s="234"/>
      <c r="AK1688" s="234"/>
      <c r="AL1688" s="258" t="str">
        <f t="shared" si="219"/>
        <v>нет</v>
      </c>
      <c r="AM1688" s="258" t="str">
        <f t="shared" si="221"/>
        <v>нет</v>
      </c>
      <c r="AN1688" s="258">
        <f t="shared" si="218"/>
        <v>0</v>
      </c>
      <c r="AO1688" s="258" t="e">
        <f t="shared" si="220"/>
        <v>#VALUE!</v>
      </c>
    </row>
    <row r="1689" spans="1:41">
      <c r="A1689" s="261" t="e">
        <f t="shared" si="222"/>
        <v>#VALUE!</v>
      </c>
      <c r="B1689" s="241">
        <v>1686</v>
      </c>
      <c r="C1689" s="242"/>
      <c r="D1689" s="257" t="str">
        <f t="shared" si="215"/>
        <v/>
      </c>
      <c r="E1689" s="234"/>
      <c r="F1689" s="234"/>
      <c r="G1689" s="242"/>
      <c r="H1689" s="257" t="str">
        <f t="shared" si="216"/>
        <v/>
      </c>
      <c r="I1689" s="234"/>
      <c r="J1689" s="234"/>
      <c r="K1689" s="234"/>
      <c r="L1689" s="234"/>
      <c r="M1689" s="308">
        <f t="shared" si="217"/>
        <v>0</v>
      </c>
      <c r="N1689" s="234"/>
      <c r="O1689" s="234"/>
      <c r="P1689" s="234"/>
      <c r="Q1689" s="234"/>
      <c r="R1689" s="234"/>
      <c r="S1689" s="234"/>
      <c r="T1689" s="234"/>
      <c r="U1689" s="234"/>
      <c r="V1689" s="234"/>
      <c r="W1689" s="234"/>
      <c r="X1689" s="234"/>
      <c r="Y1689" s="234"/>
      <c r="Z1689" s="234"/>
      <c r="AA1689" s="234"/>
      <c r="AB1689" s="234"/>
      <c r="AC1689" s="234"/>
      <c r="AD1689" s="234"/>
      <c r="AE1689" s="234"/>
      <c r="AF1689" s="234"/>
      <c r="AG1689" s="234"/>
      <c r="AH1689" s="234"/>
      <c r="AI1689" s="234"/>
      <c r="AJ1689" s="234"/>
      <c r="AK1689" s="234"/>
      <c r="AL1689" s="258" t="str">
        <f t="shared" si="219"/>
        <v>нет</v>
      </c>
      <c r="AM1689" s="258" t="str">
        <f t="shared" si="221"/>
        <v>нет</v>
      </c>
      <c r="AN1689" s="258">
        <f t="shared" si="218"/>
        <v>0</v>
      </c>
      <c r="AO1689" s="258" t="e">
        <f t="shared" si="220"/>
        <v>#VALUE!</v>
      </c>
    </row>
    <row r="1690" spans="1:41">
      <c r="A1690" s="261" t="e">
        <f t="shared" si="222"/>
        <v>#VALUE!</v>
      </c>
      <c r="B1690" s="241">
        <v>1687</v>
      </c>
      <c r="C1690" s="242"/>
      <c r="D1690" s="257" t="str">
        <f t="shared" si="215"/>
        <v/>
      </c>
      <c r="E1690" s="234"/>
      <c r="F1690" s="234"/>
      <c r="G1690" s="242"/>
      <c r="H1690" s="257" t="str">
        <f t="shared" si="216"/>
        <v/>
      </c>
      <c r="I1690" s="234"/>
      <c r="J1690" s="234"/>
      <c r="K1690" s="234"/>
      <c r="L1690" s="234"/>
      <c r="M1690" s="308">
        <f t="shared" si="217"/>
        <v>0</v>
      </c>
      <c r="N1690" s="234"/>
      <c r="O1690" s="234"/>
      <c r="P1690" s="234"/>
      <c r="Q1690" s="234"/>
      <c r="R1690" s="234"/>
      <c r="S1690" s="234"/>
      <c r="T1690" s="234"/>
      <c r="U1690" s="234"/>
      <c r="V1690" s="234"/>
      <c r="W1690" s="234"/>
      <c r="X1690" s="234"/>
      <c r="Y1690" s="234"/>
      <c r="Z1690" s="234"/>
      <c r="AA1690" s="234"/>
      <c r="AB1690" s="234"/>
      <c r="AC1690" s="234"/>
      <c r="AD1690" s="234"/>
      <c r="AE1690" s="234"/>
      <c r="AF1690" s="234"/>
      <c r="AG1690" s="234"/>
      <c r="AH1690" s="234"/>
      <c r="AI1690" s="234"/>
      <c r="AJ1690" s="234"/>
      <c r="AK1690" s="234"/>
      <c r="AL1690" s="258" t="str">
        <f t="shared" si="219"/>
        <v>нет</v>
      </c>
      <c r="AM1690" s="258" t="str">
        <f t="shared" si="221"/>
        <v>нет</v>
      </c>
      <c r="AN1690" s="258">
        <f t="shared" si="218"/>
        <v>0</v>
      </c>
      <c r="AO1690" s="258" t="e">
        <f t="shared" si="220"/>
        <v>#VALUE!</v>
      </c>
    </row>
    <row r="1691" spans="1:41">
      <c r="A1691" s="261" t="e">
        <f t="shared" si="222"/>
        <v>#VALUE!</v>
      </c>
      <c r="B1691" s="241">
        <v>1688</v>
      </c>
      <c r="C1691" s="242"/>
      <c r="D1691" s="257" t="str">
        <f t="shared" si="215"/>
        <v/>
      </c>
      <c r="E1691" s="234"/>
      <c r="F1691" s="234"/>
      <c r="G1691" s="242"/>
      <c r="H1691" s="257" t="str">
        <f t="shared" si="216"/>
        <v/>
      </c>
      <c r="I1691" s="234"/>
      <c r="J1691" s="234"/>
      <c r="K1691" s="234"/>
      <c r="L1691" s="234"/>
      <c r="M1691" s="308">
        <f t="shared" si="217"/>
        <v>0</v>
      </c>
      <c r="N1691" s="234"/>
      <c r="O1691" s="234"/>
      <c r="P1691" s="234"/>
      <c r="Q1691" s="234"/>
      <c r="R1691" s="234"/>
      <c r="S1691" s="234"/>
      <c r="T1691" s="234"/>
      <c r="U1691" s="234"/>
      <c r="V1691" s="234"/>
      <c r="W1691" s="234"/>
      <c r="X1691" s="234"/>
      <c r="Y1691" s="234"/>
      <c r="Z1691" s="234"/>
      <c r="AA1691" s="234"/>
      <c r="AB1691" s="234"/>
      <c r="AC1691" s="234"/>
      <c r="AD1691" s="234"/>
      <c r="AE1691" s="234"/>
      <c r="AF1691" s="234"/>
      <c r="AG1691" s="234"/>
      <c r="AH1691" s="234"/>
      <c r="AI1691" s="234"/>
      <c r="AJ1691" s="234"/>
      <c r="AK1691" s="234"/>
      <c r="AL1691" s="258" t="str">
        <f t="shared" si="219"/>
        <v>нет</v>
      </c>
      <c r="AM1691" s="258" t="str">
        <f t="shared" si="221"/>
        <v>нет</v>
      </c>
      <c r="AN1691" s="258">
        <f t="shared" si="218"/>
        <v>0</v>
      </c>
      <c r="AO1691" s="258" t="e">
        <f t="shared" si="220"/>
        <v>#VALUE!</v>
      </c>
    </row>
    <row r="1692" spans="1:41">
      <c r="A1692" s="261" t="e">
        <f t="shared" si="222"/>
        <v>#VALUE!</v>
      </c>
      <c r="B1692" s="241">
        <v>1689</v>
      </c>
      <c r="C1692" s="242"/>
      <c r="D1692" s="257" t="str">
        <f t="shared" si="215"/>
        <v/>
      </c>
      <c r="E1692" s="234"/>
      <c r="F1692" s="234"/>
      <c r="G1692" s="242"/>
      <c r="H1692" s="257" t="str">
        <f t="shared" si="216"/>
        <v/>
      </c>
      <c r="I1692" s="234"/>
      <c r="J1692" s="234"/>
      <c r="K1692" s="234"/>
      <c r="L1692" s="234"/>
      <c r="M1692" s="308">
        <f t="shared" si="217"/>
        <v>0</v>
      </c>
      <c r="N1692" s="234"/>
      <c r="O1692" s="234"/>
      <c r="P1692" s="234"/>
      <c r="Q1692" s="234"/>
      <c r="R1692" s="234"/>
      <c r="S1692" s="234"/>
      <c r="T1692" s="234"/>
      <c r="U1692" s="234"/>
      <c r="V1692" s="234"/>
      <c r="W1692" s="234"/>
      <c r="X1692" s="234"/>
      <c r="Y1692" s="234"/>
      <c r="Z1692" s="234"/>
      <c r="AA1692" s="234"/>
      <c r="AB1692" s="234"/>
      <c r="AC1692" s="234"/>
      <c r="AD1692" s="234"/>
      <c r="AE1692" s="234"/>
      <c r="AF1692" s="234"/>
      <c r="AG1692" s="234"/>
      <c r="AH1692" s="234"/>
      <c r="AI1692" s="234"/>
      <c r="AJ1692" s="234"/>
      <c r="AK1692" s="234"/>
      <c r="AL1692" s="258" t="str">
        <f t="shared" si="219"/>
        <v>нет</v>
      </c>
      <c r="AM1692" s="258" t="str">
        <f t="shared" si="221"/>
        <v>нет</v>
      </c>
      <c r="AN1692" s="258">
        <f t="shared" si="218"/>
        <v>0</v>
      </c>
      <c r="AO1692" s="258" t="e">
        <f t="shared" si="220"/>
        <v>#VALUE!</v>
      </c>
    </row>
    <row r="1693" spans="1:41">
      <c r="A1693" s="261" t="e">
        <f t="shared" si="222"/>
        <v>#VALUE!</v>
      </c>
      <c r="B1693" s="241">
        <v>1690</v>
      </c>
      <c r="C1693" s="242"/>
      <c r="D1693" s="257" t="str">
        <f t="shared" si="215"/>
        <v/>
      </c>
      <c r="E1693" s="234"/>
      <c r="F1693" s="234"/>
      <c r="G1693" s="242"/>
      <c r="H1693" s="257" t="str">
        <f t="shared" si="216"/>
        <v/>
      </c>
      <c r="I1693" s="234"/>
      <c r="J1693" s="234"/>
      <c r="K1693" s="234"/>
      <c r="L1693" s="234"/>
      <c r="M1693" s="308">
        <f t="shared" si="217"/>
        <v>0</v>
      </c>
      <c r="N1693" s="234"/>
      <c r="O1693" s="234"/>
      <c r="P1693" s="234"/>
      <c r="Q1693" s="234"/>
      <c r="R1693" s="234"/>
      <c r="S1693" s="234"/>
      <c r="T1693" s="234"/>
      <c r="U1693" s="234"/>
      <c r="V1693" s="234"/>
      <c r="W1693" s="234"/>
      <c r="X1693" s="234"/>
      <c r="Y1693" s="234"/>
      <c r="Z1693" s="234"/>
      <c r="AA1693" s="234"/>
      <c r="AB1693" s="234"/>
      <c r="AC1693" s="234"/>
      <c r="AD1693" s="234"/>
      <c r="AE1693" s="234"/>
      <c r="AF1693" s="234"/>
      <c r="AG1693" s="234"/>
      <c r="AH1693" s="234"/>
      <c r="AI1693" s="234"/>
      <c r="AJ1693" s="234"/>
      <c r="AK1693" s="234"/>
      <c r="AL1693" s="258" t="str">
        <f t="shared" si="219"/>
        <v>нет</v>
      </c>
      <c r="AM1693" s="258" t="str">
        <f t="shared" si="221"/>
        <v>нет</v>
      </c>
      <c r="AN1693" s="258">
        <f t="shared" si="218"/>
        <v>0</v>
      </c>
      <c r="AO1693" s="258" t="e">
        <f t="shared" si="220"/>
        <v>#VALUE!</v>
      </c>
    </row>
    <row r="1694" spans="1:41">
      <c r="A1694" s="261" t="e">
        <f t="shared" si="222"/>
        <v>#VALUE!</v>
      </c>
      <c r="B1694" s="241">
        <v>1691</v>
      </c>
      <c r="C1694" s="242"/>
      <c r="D1694" s="257" t="str">
        <f t="shared" si="215"/>
        <v/>
      </c>
      <c r="E1694" s="234"/>
      <c r="F1694" s="234"/>
      <c r="G1694" s="242"/>
      <c r="H1694" s="257" t="str">
        <f t="shared" si="216"/>
        <v/>
      </c>
      <c r="I1694" s="234"/>
      <c r="J1694" s="234"/>
      <c r="K1694" s="234"/>
      <c r="L1694" s="234"/>
      <c r="M1694" s="308">
        <f t="shared" si="217"/>
        <v>0</v>
      </c>
      <c r="N1694" s="234"/>
      <c r="O1694" s="234"/>
      <c r="P1694" s="234"/>
      <c r="Q1694" s="234"/>
      <c r="R1694" s="234"/>
      <c r="S1694" s="234"/>
      <c r="T1694" s="234"/>
      <c r="U1694" s="234"/>
      <c r="V1694" s="234"/>
      <c r="W1694" s="234"/>
      <c r="X1694" s="234"/>
      <c r="Y1694" s="234"/>
      <c r="Z1694" s="234"/>
      <c r="AA1694" s="234"/>
      <c r="AB1694" s="234"/>
      <c r="AC1694" s="234"/>
      <c r="AD1694" s="234"/>
      <c r="AE1694" s="234"/>
      <c r="AF1694" s="234"/>
      <c r="AG1694" s="234"/>
      <c r="AH1694" s="234"/>
      <c r="AI1694" s="234"/>
      <c r="AJ1694" s="234"/>
      <c r="AK1694" s="234"/>
      <c r="AL1694" s="258" t="str">
        <f t="shared" si="219"/>
        <v>нет</v>
      </c>
      <c r="AM1694" s="258" t="str">
        <f t="shared" si="221"/>
        <v>нет</v>
      </c>
      <c r="AN1694" s="258">
        <f t="shared" si="218"/>
        <v>0</v>
      </c>
      <c r="AO1694" s="258" t="e">
        <f t="shared" si="220"/>
        <v>#VALUE!</v>
      </c>
    </row>
    <row r="1695" spans="1:41">
      <c r="A1695" s="261" t="e">
        <f t="shared" si="222"/>
        <v>#VALUE!</v>
      </c>
      <c r="B1695" s="241">
        <v>1692</v>
      </c>
      <c r="C1695" s="242"/>
      <c r="D1695" s="257" t="str">
        <f t="shared" si="215"/>
        <v/>
      </c>
      <c r="E1695" s="234"/>
      <c r="F1695" s="234"/>
      <c r="G1695" s="242"/>
      <c r="H1695" s="257" t="str">
        <f t="shared" si="216"/>
        <v/>
      </c>
      <c r="I1695" s="234"/>
      <c r="J1695" s="234"/>
      <c r="K1695" s="234"/>
      <c r="L1695" s="234"/>
      <c r="M1695" s="308">
        <f t="shared" si="217"/>
        <v>0</v>
      </c>
      <c r="N1695" s="234"/>
      <c r="O1695" s="234"/>
      <c r="P1695" s="234"/>
      <c r="Q1695" s="234"/>
      <c r="R1695" s="234"/>
      <c r="S1695" s="234"/>
      <c r="T1695" s="234"/>
      <c r="U1695" s="234"/>
      <c r="V1695" s="234"/>
      <c r="W1695" s="234"/>
      <c r="X1695" s="234"/>
      <c r="Y1695" s="234"/>
      <c r="Z1695" s="234"/>
      <c r="AA1695" s="234"/>
      <c r="AB1695" s="234"/>
      <c r="AC1695" s="234"/>
      <c r="AD1695" s="234"/>
      <c r="AE1695" s="234"/>
      <c r="AF1695" s="234"/>
      <c r="AG1695" s="234"/>
      <c r="AH1695" s="234"/>
      <c r="AI1695" s="234"/>
      <c r="AJ1695" s="234"/>
      <c r="AK1695" s="234"/>
      <c r="AL1695" s="258" t="str">
        <f t="shared" si="219"/>
        <v>нет</v>
      </c>
      <c r="AM1695" s="258" t="str">
        <f t="shared" si="221"/>
        <v>нет</v>
      </c>
      <c r="AN1695" s="258">
        <f t="shared" si="218"/>
        <v>0</v>
      </c>
      <c r="AO1695" s="258" t="e">
        <f t="shared" si="220"/>
        <v>#VALUE!</v>
      </c>
    </row>
    <row r="1696" spans="1:41">
      <c r="A1696" s="261" t="e">
        <f t="shared" si="222"/>
        <v>#VALUE!</v>
      </c>
      <c r="B1696" s="241">
        <v>1693</v>
      </c>
      <c r="C1696" s="242"/>
      <c r="D1696" s="257" t="str">
        <f t="shared" si="215"/>
        <v/>
      </c>
      <c r="E1696" s="234"/>
      <c r="F1696" s="234"/>
      <c r="G1696" s="242"/>
      <c r="H1696" s="257" t="str">
        <f t="shared" si="216"/>
        <v/>
      </c>
      <c r="I1696" s="234"/>
      <c r="J1696" s="234"/>
      <c r="K1696" s="234"/>
      <c r="L1696" s="234"/>
      <c r="M1696" s="308">
        <f t="shared" si="217"/>
        <v>0</v>
      </c>
      <c r="N1696" s="234"/>
      <c r="O1696" s="234"/>
      <c r="P1696" s="234"/>
      <c r="Q1696" s="234"/>
      <c r="R1696" s="234"/>
      <c r="S1696" s="234"/>
      <c r="T1696" s="234"/>
      <c r="U1696" s="234"/>
      <c r="V1696" s="234"/>
      <c r="W1696" s="234"/>
      <c r="X1696" s="234"/>
      <c r="Y1696" s="234"/>
      <c r="Z1696" s="234"/>
      <c r="AA1696" s="234"/>
      <c r="AB1696" s="234"/>
      <c r="AC1696" s="234"/>
      <c r="AD1696" s="234"/>
      <c r="AE1696" s="234"/>
      <c r="AF1696" s="234"/>
      <c r="AG1696" s="234"/>
      <c r="AH1696" s="234"/>
      <c r="AI1696" s="234"/>
      <c r="AJ1696" s="234"/>
      <c r="AK1696" s="234"/>
      <c r="AL1696" s="258" t="str">
        <f t="shared" si="219"/>
        <v>нет</v>
      </c>
      <c r="AM1696" s="258" t="str">
        <f t="shared" si="221"/>
        <v>нет</v>
      </c>
      <c r="AN1696" s="258">
        <f t="shared" si="218"/>
        <v>0</v>
      </c>
      <c r="AO1696" s="258" t="e">
        <f t="shared" si="220"/>
        <v>#VALUE!</v>
      </c>
    </row>
    <row r="1697" spans="1:41">
      <c r="A1697" s="261" t="e">
        <f t="shared" si="222"/>
        <v>#VALUE!</v>
      </c>
      <c r="B1697" s="241">
        <v>1694</v>
      </c>
      <c r="C1697" s="242"/>
      <c r="D1697" s="257" t="str">
        <f t="shared" si="215"/>
        <v/>
      </c>
      <c r="E1697" s="234"/>
      <c r="F1697" s="234"/>
      <c r="G1697" s="242"/>
      <c r="H1697" s="257" t="str">
        <f t="shared" si="216"/>
        <v/>
      </c>
      <c r="I1697" s="234"/>
      <c r="J1697" s="234"/>
      <c r="K1697" s="234"/>
      <c r="L1697" s="234"/>
      <c r="M1697" s="308">
        <f t="shared" si="217"/>
        <v>0</v>
      </c>
      <c r="N1697" s="234"/>
      <c r="O1697" s="234"/>
      <c r="P1697" s="234"/>
      <c r="Q1697" s="234"/>
      <c r="R1697" s="234"/>
      <c r="S1697" s="234"/>
      <c r="T1697" s="234"/>
      <c r="U1697" s="234"/>
      <c r="V1697" s="234"/>
      <c r="W1697" s="234"/>
      <c r="X1697" s="234"/>
      <c r="Y1697" s="234"/>
      <c r="Z1697" s="234"/>
      <c r="AA1697" s="234"/>
      <c r="AB1697" s="234"/>
      <c r="AC1697" s="234"/>
      <c r="AD1697" s="234"/>
      <c r="AE1697" s="234"/>
      <c r="AF1697" s="234"/>
      <c r="AG1697" s="234"/>
      <c r="AH1697" s="234"/>
      <c r="AI1697" s="234"/>
      <c r="AJ1697" s="234"/>
      <c r="AK1697" s="234"/>
      <c r="AL1697" s="258" t="str">
        <f t="shared" si="219"/>
        <v>нет</v>
      </c>
      <c r="AM1697" s="258" t="str">
        <f t="shared" si="221"/>
        <v>нет</v>
      </c>
      <c r="AN1697" s="258">
        <f t="shared" si="218"/>
        <v>0</v>
      </c>
      <c r="AO1697" s="258" t="e">
        <f t="shared" si="220"/>
        <v>#VALUE!</v>
      </c>
    </row>
    <row r="1698" spans="1:41">
      <c r="A1698" s="261" t="e">
        <f t="shared" si="222"/>
        <v>#VALUE!</v>
      </c>
      <c r="B1698" s="241">
        <v>1695</v>
      </c>
      <c r="C1698" s="242"/>
      <c r="D1698" s="257" t="str">
        <f t="shared" si="215"/>
        <v/>
      </c>
      <c r="E1698" s="234"/>
      <c r="F1698" s="234"/>
      <c r="G1698" s="242"/>
      <c r="H1698" s="257" t="str">
        <f t="shared" si="216"/>
        <v/>
      </c>
      <c r="I1698" s="234"/>
      <c r="J1698" s="234"/>
      <c r="K1698" s="234"/>
      <c r="L1698" s="234"/>
      <c r="M1698" s="308">
        <f t="shared" si="217"/>
        <v>0</v>
      </c>
      <c r="N1698" s="234"/>
      <c r="O1698" s="234"/>
      <c r="P1698" s="234"/>
      <c r="Q1698" s="234"/>
      <c r="R1698" s="234"/>
      <c r="S1698" s="234"/>
      <c r="T1698" s="234"/>
      <c r="U1698" s="234"/>
      <c r="V1698" s="234"/>
      <c r="W1698" s="234"/>
      <c r="X1698" s="234"/>
      <c r="Y1698" s="234"/>
      <c r="Z1698" s="234"/>
      <c r="AA1698" s="234"/>
      <c r="AB1698" s="234"/>
      <c r="AC1698" s="234"/>
      <c r="AD1698" s="234"/>
      <c r="AE1698" s="234"/>
      <c r="AF1698" s="234"/>
      <c r="AG1698" s="234"/>
      <c r="AH1698" s="234"/>
      <c r="AI1698" s="234"/>
      <c r="AJ1698" s="234"/>
      <c r="AK1698" s="234"/>
      <c r="AL1698" s="258" t="str">
        <f t="shared" si="219"/>
        <v>нет</v>
      </c>
      <c r="AM1698" s="258" t="str">
        <f t="shared" si="221"/>
        <v>нет</v>
      </c>
      <c r="AN1698" s="258">
        <f t="shared" si="218"/>
        <v>0</v>
      </c>
      <c r="AO1698" s="258" t="e">
        <f t="shared" si="220"/>
        <v>#VALUE!</v>
      </c>
    </row>
    <row r="1699" spans="1:41">
      <c r="A1699" s="261" t="e">
        <f t="shared" si="222"/>
        <v>#VALUE!</v>
      </c>
      <c r="B1699" s="241">
        <v>1696</v>
      </c>
      <c r="C1699" s="242"/>
      <c r="D1699" s="257" t="str">
        <f t="shared" si="215"/>
        <v/>
      </c>
      <c r="E1699" s="234"/>
      <c r="F1699" s="234"/>
      <c r="G1699" s="242"/>
      <c r="H1699" s="257" t="str">
        <f t="shared" si="216"/>
        <v/>
      </c>
      <c r="I1699" s="234"/>
      <c r="J1699" s="234"/>
      <c r="K1699" s="234"/>
      <c r="L1699" s="234"/>
      <c r="M1699" s="308">
        <f t="shared" si="217"/>
        <v>0</v>
      </c>
      <c r="N1699" s="234"/>
      <c r="O1699" s="234"/>
      <c r="P1699" s="234"/>
      <c r="Q1699" s="234"/>
      <c r="R1699" s="234"/>
      <c r="S1699" s="234"/>
      <c r="T1699" s="234"/>
      <c r="U1699" s="234"/>
      <c r="V1699" s="234"/>
      <c r="W1699" s="234"/>
      <c r="X1699" s="234"/>
      <c r="Y1699" s="234"/>
      <c r="Z1699" s="234"/>
      <c r="AA1699" s="234"/>
      <c r="AB1699" s="234"/>
      <c r="AC1699" s="234"/>
      <c r="AD1699" s="234"/>
      <c r="AE1699" s="234"/>
      <c r="AF1699" s="234"/>
      <c r="AG1699" s="234"/>
      <c r="AH1699" s="234"/>
      <c r="AI1699" s="234"/>
      <c r="AJ1699" s="234"/>
      <c r="AK1699" s="234"/>
      <c r="AL1699" s="258" t="str">
        <f t="shared" si="219"/>
        <v>нет</v>
      </c>
      <c r="AM1699" s="258" t="str">
        <f t="shared" si="221"/>
        <v>нет</v>
      </c>
      <c r="AN1699" s="258">
        <f t="shared" si="218"/>
        <v>0</v>
      </c>
      <c r="AO1699" s="258" t="e">
        <f t="shared" si="220"/>
        <v>#VALUE!</v>
      </c>
    </row>
    <row r="1700" spans="1:41">
      <c r="A1700" s="261" t="e">
        <f t="shared" si="222"/>
        <v>#VALUE!</v>
      </c>
      <c r="B1700" s="241">
        <v>1697</v>
      </c>
      <c r="C1700" s="242"/>
      <c r="D1700" s="257" t="str">
        <f t="shared" si="215"/>
        <v/>
      </c>
      <c r="E1700" s="234"/>
      <c r="F1700" s="234"/>
      <c r="G1700" s="242"/>
      <c r="H1700" s="257" t="str">
        <f t="shared" si="216"/>
        <v/>
      </c>
      <c r="I1700" s="234"/>
      <c r="J1700" s="234"/>
      <c r="K1700" s="234"/>
      <c r="L1700" s="234"/>
      <c r="M1700" s="308">
        <f t="shared" si="217"/>
        <v>0</v>
      </c>
      <c r="N1700" s="234"/>
      <c r="O1700" s="234"/>
      <c r="P1700" s="234"/>
      <c r="Q1700" s="234"/>
      <c r="R1700" s="234"/>
      <c r="S1700" s="234"/>
      <c r="T1700" s="234"/>
      <c r="U1700" s="234"/>
      <c r="V1700" s="234"/>
      <c r="W1700" s="234"/>
      <c r="X1700" s="234"/>
      <c r="Y1700" s="234"/>
      <c r="Z1700" s="234"/>
      <c r="AA1700" s="234"/>
      <c r="AB1700" s="234"/>
      <c r="AC1700" s="234"/>
      <c r="AD1700" s="234"/>
      <c r="AE1700" s="234"/>
      <c r="AF1700" s="234"/>
      <c r="AG1700" s="234"/>
      <c r="AH1700" s="234"/>
      <c r="AI1700" s="234"/>
      <c r="AJ1700" s="234"/>
      <c r="AK1700" s="234"/>
      <c r="AL1700" s="258" t="str">
        <f t="shared" si="219"/>
        <v>нет</v>
      </c>
      <c r="AM1700" s="258" t="str">
        <f t="shared" si="221"/>
        <v>нет</v>
      </c>
      <c r="AN1700" s="258">
        <f t="shared" si="218"/>
        <v>0</v>
      </c>
      <c r="AO1700" s="258" t="e">
        <f t="shared" si="220"/>
        <v>#VALUE!</v>
      </c>
    </row>
    <row r="1701" spans="1:41">
      <c r="A1701" s="261" t="e">
        <f t="shared" si="222"/>
        <v>#VALUE!</v>
      </c>
      <c r="B1701" s="241">
        <v>1698</v>
      </c>
      <c r="C1701" s="242"/>
      <c r="D1701" s="257" t="str">
        <f t="shared" si="215"/>
        <v/>
      </c>
      <c r="E1701" s="234"/>
      <c r="F1701" s="234"/>
      <c r="G1701" s="242"/>
      <c r="H1701" s="257" t="str">
        <f t="shared" si="216"/>
        <v/>
      </c>
      <c r="I1701" s="234"/>
      <c r="J1701" s="234"/>
      <c r="K1701" s="234"/>
      <c r="L1701" s="234"/>
      <c r="M1701" s="308">
        <f t="shared" si="217"/>
        <v>0</v>
      </c>
      <c r="N1701" s="234"/>
      <c r="O1701" s="234"/>
      <c r="P1701" s="234"/>
      <c r="Q1701" s="234"/>
      <c r="R1701" s="234"/>
      <c r="S1701" s="234"/>
      <c r="T1701" s="234"/>
      <c r="U1701" s="234"/>
      <c r="V1701" s="234"/>
      <c r="W1701" s="234"/>
      <c r="X1701" s="234"/>
      <c r="Y1701" s="234"/>
      <c r="Z1701" s="234"/>
      <c r="AA1701" s="234"/>
      <c r="AB1701" s="234"/>
      <c r="AC1701" s="234"/>
      <c r="AD1701" s="234"/>
      <c r="AE1701" s="234"/>
      <c r="AF1701" s="234"/>
      <c r="AG1701" s="234"/>
      <c r="AH1701" s="234"/>
      <c r="AI1701" s="234"/>
      <c r="AJ1701" s="234"/>
      <c r="AK1701" s="234"/>
      <c r="AL1701" s="258" t="str">
        <f t="shared" si="219"/>
        <v>нет</v>
      </c>
      <c r="AM1701" s="258" t="str">
        <f t="shared" si="221"/>
        <v>нет</v>
      </c>
      <c r="AN1701" s="258">
        <f t="shared" si="218"/>
        <v>0</v>
      </c>
      <c r="AO1701" s="258" t="e">
        <f t="shared" si="220"/>
        <v>#VALUE!</v>
      </c>
    </row>
    <row r="1702" spans="1:41">
      <c r="A1702" s="261" t="e">
        <f t="shared" si="222"/>
        <v>#VALUE!</v>
      </c>
      <c r="B1702" s="241">
        <v>1699</v>
      </c>
      <c r="C1702" s="242"/>
      <c r="D1702" s="257" t="str">
        <f t="shared" si="215"/>
        <v/>
      </c>
      <c r="E1702" s="234"/>
      <c r="F1702" s="234"/>
      <c r="G1702" s="242"/>
      <c r="H1702" s="257" t="str">
        <f t="shared" si="216"/>
        <v/>
      </c>
      <c r="I1702" s="234"/>
      <c r="J1702" s="234"/>
      <c r="K1702" s="234"/>
      <c r="L1702" s="234"/>
      <c r="M1702" s="308">
        <f t="shared" si="217"/>
        <v>0</v>
      </c>
      <c r="N1702" s="234"/>
      <c r="O1702" s="234"/>
      <c r="P1702" s="234"/>
      <c r="Q1702" s="234"/>
      <c r="R1702" s="234"/>
      <c r="S1702" s="234"/>
      <c r="T1702" s="234"/>
      <c r="U1702" s="234"/>
      <c r="V1702" s="234"/>
      <c r="W1702" s="234"/>
      <c r="X1702" s="234"/>
      <c r="Y1702" s="234"/>
      <c r="Z1702" s="234"/>
      <c r="AA1702" s="234"/>
      <c r="AB1702" s="234"/>
      <c r="AC1702" s="234"/>
      <c r="AD1702" s="234"/>
      <c r="AE1702" s="234"/>
      <c r="AF1702" s="234"/>
      <c r="AG1702" s="234"/>
      <c r="AH1702" s="234"/>
      <c r="AI1702" s="234"/>
      <c r="AJ1702" s="234"/>
      <c r="AK1702" s="234"/>
      <c r="AL1702" s="258" t="str">
        <f t="shared" si="219"/>
        <v>нет</v>
      </c>
      <c r="AM1702" s="258" t="str">
        <f t="shared" si="221"/>
        <v>нет</v>
      </c>
      <c r="AN1702" s="258">
        <f t="shared" si="218"/>
        <v>0</v>
      </c>
      <c r="AO1702" s="258" t="e">
        <f t="shared" si="220"/>
        <v>#VALUE!</v>
      </c>
    </row>
    <row r="1703" spans="1:41">
      <c r="A1703" s="261" t="e">
        <f t="shared" si="222"/>
        <v>#VALUE!</v>
      </c>
      <c r="B1703" s="241">
        <v>1700</v>
      </c>
      <c r="C1703" s="242"/>
      <c r="D1703" s="257" t="str">
        <f t="shared" si="215"/>
        <v/>
      </c>
      <c r="E1703" s="234"/>
      <c r="F1703" s="234"/>
      <c r="G1703" s="242"/>
      <c r="H1703" s="257" t="str">
        <f t="shared" si="216"/>
        <v/>
      </c>
      <c r="I1703" s="234"/>
      <c r="J1703" s="234"/>
      <c r="K1703" s="234"/>
      <c r="L1703" s="234"/>
      <c r="M1703" s="308">
        <f t="shared" si="217"/>
        <v>0</v>
      </c>
      <c r="N1703" s="234"/>
      <c r="O1703" s="234"/>
      <c r="P1703" s="234"/>
      <c r="Q1703" s="234"/>
      <c r="R1703" s="234"/>
      <c r="S1703" s="234"/>
      <c r="T1703" s="234"/>
      <c r="U1703" s="234"/>
      <c r="V1703" s="234"/>
      <c r="W1703" s="234"/>
      <c r="X1703" s="234"/>
      <c r="Y1703" s="234"/>
      <c r="Z1703" s="234"/>
      <c r="AA1703" s="234"/>
      <c r="AB1703" s="234"/>
      <c r="AC1703" s="234"/>
      <c r="AD1703" s="234"/>
      <c r="AE1703" s="234"/>
      <c r="AF1703" s="234"/>
      <c r="AG1703" s="234"/>
      <c r="AH1703" s="234"/>
      <c r="AI1703" s="234"/>
      <c r="AJ1703" s="234"/>
      <c r="AK1703" s="234"/>
      <c r="AL1703" s="258" t="str">
        <f t="shared" si="219"/>
        <v>нет</v>
      </c>
      <c r="AM1703" s="258" t="str">
        <f t="shared" si="221"/>
        <v>нет</v>
      </c>
      <c r="AN1703" s="258">
        <f t="shared" si="218"/>
        <v>0</v>
      </c>
      <c r="AO1703" s="258" t="e">
        <f t="shared" si="220"/>
        <v>#VALUE!</v>
      </c>
    </row>
    <row r="1704" spans="1:41">
      <c r="A1704" s="261" t="e">
        <f t="shared" si="222"/>
        <v>#VALUE!</v>
      </c>
      <c r="B1704" s="241">
        <v>1701</v>
      </c>
      <c r="C1704" s="242"/>
      <c r="D1704" s="257" t="str">
        <f t="shared" si="215"/>
        <v/>
      </c>
      <c r="E1704" s="234"/>
      <c r="F1704" s="234"/>
      <c r="G1704" s="242"/>
      <c r="H1704" s="257" t="str">
        <f t="shared" si="216"/>
        <v/>
      </c>
      <c r="I1704" s="234"/>
      <c r="J1704" s="234"/>
      <c r="K1704" s="234"/>
      <c r="L1704" s="234"/>
      <c r="M1704" s="308">
        <f t="shared" si="217"/>
        <v>0</v>
      </c>
      <c r="N1704" s="234"/>
      <c r="O1704" s="234"/>
      <c r="P1704" s="234"/>
      <c r="Q1704" s="234"/>
      <c r="R1704" s="234"/>
      <c r="S1704" s="234"/>
      <c r="T1704" s="234"/>
      <c r="U1704" s="234"/>
      <c r="V1704" s="234"/>
      <c r="W1704" s="234"/>
      <c r="X1704" s="234"/>
      <c r="Y1704" s="234"/>
      <c r="Z1704" s="234"/>
      <c r="AA1704" s="234"/>
      <c r="AB1704" s="234"/>
      <c r="AC1704" s="234"/>
      <c r="AD1704" s="234"/>
      <c r="AE1704" s="234"/>
      <c r="AF1704" s="234"/>
      <c r="AG1704" s="234"/>
      <c r="AH1704" s="234"/>
      <c r="AI1704" s="234"/>
      <c r="AJ1704" s="234"/>
      <c r="AK1704" s="234"/>
      <c r="AL1704" s="258" t="str">
        <f t="shared" si="219"/>
        <v>нет</v>
      </c>
      <c r="AM1704" s="258" t="str">
        <f t="shared" si="221"/>
        <v>нет</v>
      </c>
      <c r="AN1704" s="258">
        <f t="shared" si="218"/>
        <v>0</v>
      </c>
      <c r="AO1704" s="258" t="e">
        <f t="shared" si="220"/>
        <v>#VALUE!</v>
      </c>
    </row>
    <row r="1705" spans="1:41">
      <c r="A1705" s="261" t="e">
        <f t="shared" si="222"/>
        <v>#VALUE!</v>
      </c>
      <c r="B1705" s="241">
        <v>1702</v>
      </c>
      <c r="C1705" s="242"/>
      <c r="D1705" s="257" t="str">
        <f t="shared" si="215"/>
        <v/>
      </c>
      <c r="E1705" s="234"/>
      <c r="F1705" s="234"/>
      <c r="G1705" s="242"/>
      <c r="H1705" s="257" t="str">
        <f t="shared" si="216"/>
        <v/>
      </c>
      <c r="I1705" s="234"/>
      <c r="J1705" s="234"/>
      <c r="K1705" s="234"/>
      <c r="L1705" s="234"/>
      <c r="M1705" s="308">
        <f t="shared" si="217"/>
        <v>0</v>
      </c>
      <c r="N1705" s="234"/>
      <c r="O1705" s="234"/>
      <c r="P1705" s="234"/>
      <c r="Q1705" s="234"/>
      <c r="R1705" s="234"/>
      <c r="S1705" s="234"/>
      <c r="T1705" s="234"/>
      <c r="U1705" s="234"/>
      <c r="V1705" s="234"/>
      <c r="W1705" s="234"/>
      <c r="X1705" s="234"/>
      <c r="Y1705" s="234"/>
      <c r="Z1705" s="234"/>
      <c r="AA1705" s="234"/>
      <c r="AB1705" s="234"/>
      <c r="AC1705" s="234"/>
      <c r="AD1705" s="234"/>
      <c r="AE1705" s="234"/>
      <c r="AF1705" s="234"/>
      <c r="AG1705" s="234"/>
      <c r="AH1705" s="234"/>
      <c r="AI1705" s="234"/>
      <c r="AJ1705" s="234"/>
      <c r="AK1705" s="234"/>
      <c r="AL1705" s="258" t="str">
        <f t="shared" si="219"/>
        <v>нет</v>
      </c>
      <c r="AM1705" s="258" t="str">
        <f t="shared" si="221"/>
        <v>нет</v>
      </c>
      <c r="AN1705" s="258">
        <f t="shared" si="218"/>
        <v>0</v>
      </c>
      <c r="AO1705" s="258" t="e">
        <f t="shared" si="220"/>
        <v>#VALUE!</v>
      </c>
    </row>
    <row r="1706" spans="1:41">
      <c r="A1706" s="261" t="e">
        <f t="shared" si="222"/>
        <v>#VALUE!</v>
      </c>
      <c r="B1706" s="241">
        <v>1703</v>
      </c>
      <c r="C1706" s="242"/>
      <c r="D1706" s="257" t="str">
        <f t="shared" si="215"/>
        <v/>
      </c>
      <c r="E1706" s="234"/>
      <c r="F1706" s="234"/>
      <c r="G1706" s="242"/>
      <c r="H1706" s="257" t="str">
        <f t="shared" si="216"/>
        <v/>
      </c>
      <c r="I1706" s="234"/>
      <c r="J1706" s="234"/>
      <c r="K1706" s="234"/>
      <c r="L1706" s="234"/>
      <c r="M1706" s="308">
        <f t="shared" si="217"/>
        <v>0</v>
      </c>
      <c r="N1706" s="234"/>
      <c r="O1706" s="234"/>
      <c r="P1706" s="234"/>
      <c r="Q1706" s="234"/>
      <c r="R1706" s="234"/>
      <c r="S1706" s="234"/>
      <c r="T1706" s="234"/>
      <c r="U1706" s="234"/>
      <c r="V1706" s="234"/>
      <c r="W1706" s="234"/>
      <c r="X1706" s="234"/>
      <c r="Y1706" s="234"/>
      <c r="Z1706" s="234"/>
      <c r="AA1706" s="234"/>
      <c r="AB1706" s="234"/>
      <c r="AC1706" s="234"/>
      <c r="AD1706" s="234"/>
      <c r="AE1706" s="234"/>
      <c r="AF1706" s="234"/>
      <c r="AG1706" s="234"/>
      <c r="AH1706" s="234"/>
      <c r="AI1706" s="234"/>
      <c r="AJ1706" s="234"/>
      <c r="AK1706" s="234"/>
      <c r="AL1706" s="258" t="str">
        <f t="shared" si="219"/>
        <v>нет</v>
      </c>
      <c r="AM1706" s="258" t="str">
        <f t="shared" si="221"/>
        <v>нет</v>
      </c>
      <c r="AN1706" s="258">
        <f t="shared" si="218"/>
        <v>0</v>
      </c>
      <c r="AO1706" s="258" t="e">
        <f t="shared" si="220"/>
        <v>#VALUE!</v>
      </c>
    </row>
    <row r="1707" spans="1:41">
      <c r="A1707" s="261" t="e">
        <f t="shared" si="222"/>
        <v>#VALUE!</v>
      </c>
      <c r="B1707" s="241">
        <v>1704</v>
      </c>
      <c r="C1707" s="242"/>
      <c r="D1707" s="257" t="str">
        <f t="shared" si="215"/>
        <v/>
      </c>
      <c r="E1707" s="234"/>
      <c r="F1707" s="234"/>
      <c r="G1707" s="242"/>
      <c r="H1707" s="257" t="str">
        <f t="shared" si="216"/>
        <v/>
      </c>
      <c r="I1707" s="234"/>
      <c r="J1707" s="234"/>
      <c r="K1707" s="234"/>
      <c r="L1707" s="234"/>
      <c r="M1707" s="308">
        <f t="shared" si="217"/>
        <v>0</v>
      </c>
      <c r="N1707" s="234"/>
      <c r="O1707" s="234"/>
      <c r="P1707" s="234"/>
      <c r="Q1707" s="234"/>
      <c r="R1707" s="234"/>
      <c r="S1707" s="234"/>
      <c r="T1707" s="234"/>
      <c r="U1707" s="234"/>
      <c r="V1707" s="234"/>
      <c r="W1707" s="234"/>
      <c r="X1707" s="234"/>
      <c r="Y1707" s="234"/>
      <c r="Z1707" s="234"/>
      <c r="AA1707" s="234"/>
      <c r="AB1707" s="234"/>
      <c r="AC1707" s="234"/>
      <c r="AD1707" s="234"/>
      <c r="AE1707" s="234"/>
      <c r="AF1707" s="234"/>
      <c r="AG1707" s="234"/>
      <c r="AH1707" s="234"/>
      <c r="AI1707" s="234"/>
      <c r="AJ1707" s="234"/>
      <c r="AK1707" s="234"/>
      <c r="AL1707" s="258" t="str">
        <f t="shared" si="219"/>
        <v>нет</v>
      </c>
      <c r="AM1707" s="258" t="str">
        <f t="shared" si="221"/>
        <v>нет</v>
      </c>
      <c r="AN1707" s="258">
        <f t="shared" si="218"/>
        <v>0</v>
      </c>
      <c r="AO1707" s="258" t="e">
        <f t="shared" si="220"/>
        <v>#VALUE!</v>
      </c>
    </row>
    <row r="1708" spans="1:41">
      <c r="A1708" s="261" t="e">
        <f t="shared" si="222"/>
        <v>#VALUE!</v>
      </c>
      <c r="B1708" s="241">
        <v>1705</v>
      </c>
      <c r="C1708" s="242"/>
      <c r="D1708" s="257" t="str">
        <f t="shared" si="215"/>
        <v/>
      </c>
      <c r="E1708" s="234"/>
      <c r="F1708" s="234"/>
      <c r="G1708" s="242"/>
      <c r="H1708" s="257" t="str">
        <f t="shared" si="216"/>
        <v/>
      </c>
      <c r="I1708" s="234"/>
      <c r="J1708" s="234"/>
      <c r="K1708" s="234"/>
      <c r="L1708" s="234"/>
      <c r="M1708" s="308">
        <f t="shared" si="217"/>
        <v>0</v>
      </c>
      <c r="N1708" s="234"/>
      <c r="O1708" s="234"/>
      <c r="P1708" s="234"/>
      <c r="Q1708" s="234"/>
      <c r="R1708" s="234"/>
      <c r="S1708" s="234"/>
      <c r="T1708" s="234"/>
      <c r="U1708" s="234"/>
      <c r="V1708" s="234"/>
      <c r="W1708" s="234"/>
      <c r="X1708" s="234"/>
      <c r="Y1708" s="234"/>
      <c r="Z1708" s="234"/>
      <c r="AA1708" s="234"/>
      <c r="AB1708" s="234"/>
      <c r="AC1708" s="234"/>
      <c r="AD1708" s="234"/>
      <c r="AE1708" s="234"/>
      <c r="AF1708" s="234"/>
      <c r="AG1708" s="234"/>
      <c r="AH1708" s="234"/>
      <c r="AI1708" s="234"/>
      <c r="AJ1708" s="234"/>
      <c r="AK1708" s="234"/>
      <c r="AL1708" s="258" t="str">
        <f t="shared" si="219"/>
        <v>нет</v>
      </c>
      <c r="AM1708" s="258" t="str">
        <f t="shared" si="221"/>
        <v>нет</v>
      </c>
      <c r="AN1708" s="258">
        <f t="shared" si="218"/>
        <v>0</v>
      </c>
      <c r="AO1708" s="258" t="e">
        <f t="shared" si="220"/>
        <v>#VALUE!</v>
      </c>
    </row>
    <row r="1709" spans="1:41">
      <c r="A1709" s="261" t="e">
        <f t="shared" si="222"/>
        <v>#VALUE!</v>
      </c>
      <c r="B1709" s="241">
        <v>1706</v>
      </c>
      <c r="C1709" s="242"/>
      <c r="D1709" s="257" t="str">
        <f t="shared" si="215"/>
        <v/>
      </c>
      <c r="E1709" s="234"/>
      <c r="F1709" s="234"/>
      <c r="G1709" s="242"/>
      <c r="H1709" s="257" t="str">
        <f t="shared" si="216"/>
        <v/>
      </c>
      <c r="I1709" s="234"/>
      <c r="J1709" s="234"/>
      <c r="K1709" s="234"/>
      <c r="L1709" s="234"/>
      <c r="M1709" s="308">
        <f t="shared" si="217"/>
        <v>0</v>
      </c>
      <c r="N1709" s="234"/>
      <c r="O1709" s="234"/>
      <c r="P1709" s="234"/>
      <c r="Q1709" s="234"/>
      <c r="R1709" s="234"/>
      <c r="S1709" s="234"/>
      <c r="T1709" s="234"/>
      <c r="U1709" s="234"/>
      <c r="V1709" s="234"/>
      <c r="W1709" s="234"/>
      <c r="X1709" s="234"/>
      <c r="Y1709" s="234"/>
      <c r="Z1709" s="234"/>
      <c r="AA1709" s="234"/>
      <c r="AB1709" s="234"/>
      <c r="AC1709" s="234"/>
      <c r="AD1709" s="234"/>
      <c r="AE1709" s="234"/>
      <c r="AF1709" s="234"/>
      <c r="AG1709" s="234"/>
      <c r="AH1709" s="234"/>
      <c r="AI1709" s="234"/>
      <c r="AJ1709" s="234"/>
      <c r="AK1709" s="234"/>
      <c r="AL1709" s="258" t="str">
        <f t="shared" si="219"/>
        <v>нет</v>
      </c>
      <c r="AM1709" s="258" t="str">
        <f t="shared" si="221"/>
        <v>нет</v>
      </c>
      <c r="AN1709" s="258">
        <f t="shared" si="218"/>
        <v>0</v>
      </c>
      <c r="AO1709" s="258" t="e">
        <f t="shared" si="220"/>
        <v>#VALUE!</v>
      </c>
    </row>
    <row r="1710" spans="1:41">
      <c r="A1710" s="261" t="e">
        <f t="shared" si="222"/>
        <v>#VALUE!</v>
      </c>
      <c r="B1710" s="241">
        <v>1707</v>
      </c>
      <c r="C1710" s="242"/>
      <c r="D1710" s="257" t="str">
        <f t="shared" si="215"/>
        <v/>
      </c>
      <c r="E1710" s="234"/>
      <c r="F1710" s="234"/>
      <c r="G1710" s="242"/>
      <c r="H1710" s="257" t="str">
        <f t="shared" si="216"/>
        <v/>
      </c>
      <c r="I1710" s="234"/>
      <c r="J1710" s="234"/>
      <c r="K1710" s="234"/>
      <c r="L1710" s="234"/>
      <c r="M1710" s="308">
        <f t="shared" si="217"/>
        <v>0</v>
      </c>
      <c r="N1710" s="234"/>
      <c r="O1710" s="234"/>
      <c r="P1710" s="234"/>
      <c r="Q1710" s="234"/>
      <c r="R1710" s="234"/>
      <c r="S1710" s="234"/>
      <c r="T1710" s="234"/>
      <c r="U1710" s="234"/>
      <c r="V1710" s="234"/>
      <c r="W1710" s="234"/>
      <c r="X1710" s="234"/>
      <c r="Y1710" s="234"/>
      <c r="Z1710" s="234"/>
      <c r="AA1710" s="234"/>
      <c r="AB1710" s="234"/>
      <c r="AC1710" s="234"/>
      <c r="AD1710" s="234"/>
      <c r="AE1710" s="234"/>
      <c r="AF1710" s="234"/>
      <c r="AG1710" s="234"/>
      <c r="AH1710" s="234"/>
      <c r="AI1710" s="234"/>
      <c r="AJ1710" s="234"/>
      <c r="AK1710" s="234"/>
      <c r="AL1710" s="258" t="str">
        <f t="shared" si="219"/>
        <v>нет</v>
      </c>
      <c r="AM1710" s="258" t="str">
        <f t="shared" si="221"/>
        <v>нет</v>
      </c>
      <c r="AN1710" s="258">
        <f t="shared" si="218"/>
        <v>0</v>
      </c>
      <c r="AO1710" s="258" t="e">
        <f t="shared" si="220"/>
        <v>#VALUE!</v>
      </c>
    </row>
    <row r="1711" spans="1:41">
      <c r="A1711" s="261" t="e">
        <f t="shared" si="222"/>
        <v>#VALUE!</v>
      </c>
      <c r="B1711" s="241">
        <v>1708</v>
      </c>
      <c r="C1711" s="242"/>
      <c r="D1711" s="257" t="str">
        <f t="shared" si="215"/>
        <v/>
      </c>
      <c r="E1711" s="234"/>
      <c r="F1711" s="234"/>
      <c r="G1711" s="242"/>
      <c r="H1711" s="257" t="str">
        <f t="shared" si="216"/>
        <v/>
      </c>
      <c r="I1711" s="234"/>
      <c r="J1711" s="234"/>
      <c r="K1711" s="234"/>
      <c r="L1711" s="234"/>
      <c r="M1711" s="308">
        <f t="shared" si="217"/>
        <v>0</v>
      </c>
      <c r="N1711" s="234"/>
      <c r="O1711" s="234"/>
      <c r="P1711" s="234"/>
      <c r="Q1711" s="234"/>
      <c r="R1711" s="234"/>
      <c r="S1711" s="234"/>
      <c r="T1711" s="234"/>
      <c r="U1711" s="234"/>
      <c r="V1711" s="234"/>
      <c r="W1711" s="234"/>
      <c r="X1711" s="234"/>
      <c r="Y1711" s="234"/>
      <c r="Z1711" s="234"/>
      <c r="AA1711" s="234"/>
      <c r="AB1711" s="234"/>
      <c r="AC1711" s="234"/>
      <c r="AD1711" s="234"/>
      <c r="AE1711" s="234"/>
      <c r="AF1711" s="234"/>
      <c r="AG1711" s="234"/>
      <c r="AH1711" s="234"/>
      <c r="AI1711" s="234"/>
      <c r="AJ1711" s="234"/>
      <c r="AK1711" s="234"/>
      <c r="AL1711" s="258" t="str">
        <f t="shared" si="219"/>
        <v>нет</v>
      </c>
      <c r="AM1711" s="258" t="str">
        <f t="shared" si="221"/>
        <v>нет</v>
      </c>
      <c r="AN1711" s="258">
        <f t="shared" si="218"/>
        <v>0</v>
      </c>
      <c r="AO1711" s="258" t="e">
        <f t="shared" si="220"/>
        <v>#VALUE!</v>
      </c>
    </row>
    <row r="1712" spans="1:41">
      <c r="A1712" s="261" t="e">
        <f t="shared" si="222"/>
        <v>#VALUE!</v>
      </c>
      <c r="B1712" s="241">
        <v>1709</v>
      </c>
      <c r="C1712" s="242"/>
      <c r="D1712" s="257" t="str">
        <f t="shared" si="215"/>
        <v/>
      </c>
      <c r="E1712" s="234"/>
      <c r="F1712" s="234"/>
      <c r="G1712" s="242"/>
      <c r="H1712" s="257" t="str">
        <f t="shared" si="216"/>
        <v/>
      </c>
      <c r="I1712" s="234"/>
      <c r="J1712" s="234"/>
      <c r="K1712" s="234"/>
      <c r="L1712" s="234"/>
      <c r="M1712" s="308">
        <f t="shared" si="217"/>
        <v>0</v>
      </c>
      <c r="N1712" s="234"/>
      <c r="O1712" s="234"/>
      <c r="P1712" s="234"/>
      <c r="Q1712" s="234"/>
      <c r="R1712" s="234"/>
      <c r="S1712" s="234"/>
      <c r="T1712" s="234"/>
      <c r="U1712" s="234"/>
      <c r="V1712" s="234"/>
      <c r="W1712" s="234"/>
      <c r="X1712" s="234"/>
      <c r="Y1712" s="234"/>
      <c r="Z1712" s="234"/>
      <c r="AA1712" s="234"/>
      <c r="AB1712" s="234"/>
      <c r="AC1712" s="234"/>
      <c r="AD1712" s="234"/>
      <c r="AE1712" s="234"/>
      <c r="AF1712" s="234"/>
      <c r="AG1712" s="234"/>
      <c r="AH1712" s="234"/>
      <c r="AI1712" s="234"/>
      <c r="AJ1712" s="234"/>
      <c r="AK1712" s="234"/>
      <c r="AL1712" s="258" t="str">
        <f t="shared" si="219"/>
        <v>нет</v>
      </c>
      <c r="AM1712" s="258" t="str">
        <f t="shared" si="221"/>
        <v>нет</v>
      </c>
      <c r="AN1712" s="258">
        <f t="shared" si="218"/>
        <v>0</v>
      </c>
      <c r="AO1712" s="258" t="e">
        <f t="shared" si="220"/>
        <v>#VALUE!</v>
      </c>
    </row>
    <row r="1713" spans="1:41">
      <c r="A1713" s="261" t="e">
        <f t="shared" si="222"/>
        <v>#VALUE!</v>
      </c>
      <c r="B1713" s="241">
        <v>1710</v>
      </c>
      <c r="C1713" s="242"/>
      <c r="D1713" s="257" t="str">
        <f t="shared" si="215"/>
        <v/>
      </c>
      <c r="E1713" s="234"/>
      <c r="F1713" s="234"/>
      <c r="G1713" s="242"/>
      <c r="H1713" s="257" t="str">
        <f t="shared" si="216"/>
        <v/>
      </c>
      <c r="I1713" s="234"/>
      <c r="J1713" s="234"/>
      <c r="K1713" s="234"/>
      <c r="L1713" s="234"/>
      <c r="M1713" s="308">
        <f t="shared" si="217"/>
        <v>0</v>
      </c>
      <c r="N1713" s="234"/>
      <c r="O1713" s="234"/>
      <c r="P1713" s="234"/>
      <c r="Q1713" s="234"/>
      <c r="R1713" s="234"/>
      <c r="S1713" s="234"/>
      <c r="T1713" s="234"/>
      <c r="U1713" s="234"/>
      <c r="V1713" s="234"/>
      <c r="W1713" s="234"/>
      <c r="X1713" s="234"/>
      <c r="Y1713" s="234"/>
      <c r="Z1713" s="234"/>
      <c r="AA1713" s="234"/>
      <c r="AB1713" s="234"/>
      <c r="AC1713" s="234"/>
      <c r="AD1713" s="234"/>
      <c r="AE1713" s="234"/>
      <c r="AF1713" s="234"/>
      <c r="AG1713" s="234"/>
      <c r="AH1713" s="234"/>
      <c r="AI1713" s="234"/>
      <c r="AJ1713" s="234"/>
      <c r="AK1713" s="234"/>
      <c r="AL1713" s="258" t="str">
        <f t="shared" si="219"/>
        <v>нет</v>
      </c>
      <c r="AM1713" s="258" t="str">
        <f t="shared" si="221"/>
        <v>нет</v>
      </c>
      <c r="AN1713" s="258">
        <f t="shared" si="218"/>
        <v>0</v>
      </c>
      <c r="AO1713" s="258" t="e">
        <f t="shared" si="220"/>
        <v>#VALUE!</v>
      </c>
    </row>
    <row r="1714" spans="1:41">
      <c r="A1714" s="261" t="e">
        <f t="shared" si="222"/>
        <v>#VALUE!</v>
      </c>
      <c r="B1714" s="241">
        <v>1711</v>
      </c>
      <c r="C1714" s="242"/>
      <c r="D1714" s="257" t="str">
        <f t="shared" si="215"/>
        <v/>
      </c>
      <c r="E1714" s="234"/>
      <c r="F1714" s="234"/>
      <c r="G1714" s="242"/>
      <c r="H1714" s="257" t="str">
        <f t="shared" si="216"/>
        <v/>
      </c>
      <c r="I1714" s="234"/>
      <c r="J1714" s="234"/>
      <c r="K1714" s="234"/>
      <c r="L1714" s="234"/>
      <c r="M1714" s="308">
        <f t="shared" si="217"/>
        <v>0</v>
      </c>
      <c r="N1714" s="234"/>
      <c r="O1714" s="234"/>
      <c r="P1714" s="234"/>
      <c r="Q1714" s="234"/>
      <c r="R1714" s="234"/>
      <c r="S1714" s="234"/>
      <c r="T1714" s="234"/>
      <c r="U1714" s="234"/>
      <c r="V1714" s="234"/>
      <c r="W1714" s="234"/>
      <c r="X1714" s="234"/>
      <c r="Y1714" s="234"/>
      <c r="Z1714" s="234"/>
      <c r="AA1714" s="234"/>
      <c r="AB1714" s="234"/>
      <c r="AC1714" s="234"/>
      <c r="AD1714" s="234"/>
      <c r="AE1714" s="234"/>
      <c r="AF1714" s="234"/>
      <c r="AG1714" s="234"/>
      <c r="AH1714" s="234"/>
      <c r="AI1714" s="234"/>
      <c r="AJ1714" s="234"/>
      <c r="AK1714" s="234"/>
      <c r="AL1714" s="258" t="str">
        <f t="shared" si="219"/>
        <v>нет</v>
      </c>
      <c r="AM1714" s="258" t="str">
        <f t="shared" si="221"/>
        <v>нет</v>
      </c>
      <c r="AN1714" s="258">
        <f t="shared" si="218"/>
        <v>0</v>
      </c>
      <c r="AO1714" s="258" t="e">
        <f t="shared" si="220"/>
        <v>#VALUE!</v>
      </c>
    </row>
    <row r="1715" spans="1:41">
      <c r="A1715" s="261" t="e">
        <f t="shared" si="222"/>
        <v>#VALUE!</v>
      </c>
      <c r="B1715" s="241">
        <v>1712</v>
      </c>
      <c r="C1715" s="242"/>
      <c r="D1715" s="257" t="str">
        <f t="shared" si="215"/>
        <v/>
      </c>
      <c r="E1715" s="234"/>
      <c r="F1715" s="234"/>
      <c r="G1715" s="242"/>
      <c r="H1715" s="257" t="str">
        <f t="shared" si="216"/>
        <v/>
      </c>
      <c r="I1715" s="234"/>
      <c r="J1715" s="234"/>
      <c r="K1715" s="234"/>
      <c r="L1715" s="234"/>
      <c r="M1715" s="308">
        <f t="shared" si="217"/>
        <v>0</v>
      </c>
      <c r="N1715" s="234"/>
      <c r="O1715" s="234"/>
      <c r="P1715" s="234"/>
      <c r="Q1715" s="234"/>
      <c r="R1715" s="234"/>
      <c r="S1715" s="234"/>
      <c r="T1715" s="234"/>
      <c r="U1715" s="234"/>
      <c r="V1715" s="234"/>
      <c r="W1715" s="234"/>
      <c r="X1715" s="234"/>
      <c r="Y1715" s="234"/>
      <c r="Z1715" s="234"/>
      <c r="AA1715" s="234"/>
      <c r="AB1715" s="234"/>
      <c r="AC1715" s="234"/>
      <c r="AD1715" s="234"/>
      <c r="AE1715" s="234"/>
      <c r="AF1715" s="234"/>
      <c r="AG1715" s="234"/>
      <c r="AH1715" s="234"/>
      <c r="AI1715" s="234"/>
      <c r="AJ1715" s="234"/>
      <c r="AK1715" s="234"/>
      <c r="AL1715" s="258" t="str">
        <f t="shared" si="219"/>
        <v>нет</v>
      </c>
      <c r="AM1715" s="258" t="str">
        <f t="shared" si="221"/>
        <v>нет</v>
      </c>
      <c r="AN1715" s="258">
        <f t="shared" si="218"/>
        <v>0</v>
      </c>
      <c r="AO1715" s="258" t="e">
        <f t="shared" si="220"/>
        <v>#VALUE!</v>
      </c>
    </row>
    <row r="1716" spans="1:41">
      <c r="A1716" s="261" t="e">
        <f t="shared" si="222"/>
        <v>#VALUE!</v>
      </c>
      <c r="B1716" s="241">
        <v>1713</v>
      </c>
      <c r="C1716" s="242"/>
      <c r="D1716" s="257" t="str">
        <f t="shared" si="215"/>
        <v/>
      </c>
      <c r="E1716" s="234"/>
      <c r="F1716" s="234"/>
      <c r="G1716" s="242"/>
      <c r="H1716" s="257" t="str">
        <f t="shared" si="216"/>
        <v/>
      </c>
      <c r="I1716" s="234"/>
      <c r="J1716" s="234"/>
      <c r="K1716" s="234"/>
      <c r="L1716" s="234"/>
      <c r="M1716" s="308">
        <f t="shared" si="217"/>
        <v>0</v>
      </c>
      <c r="N1716" s="234"/>
      <c r="O1716" s="234"/>
      <c r="P1716" s="234"/>
      <c r="Q1716" s="234"/>
      <c r="R1716" s="234"/>
      <c r="S1716" s="234"/>
      <c r="T1716" s="234"/>
      <c r="U1716" s="234"/>
      <c r="V1716" s="234"/>
      <c r="W1716" s="234"/>
      <c r="X1716" s="234"/>
      <c r="Y1716" s="234"/>
      <c r="Z1716" s="234"/>
      <c r="AA1716" s="234"/>
      <c r="AB1716" s="234"/>
      <c r="AC1716" s="234"/>
      <c r="AD1716" s="234"/>
      <c r="AE1716" s="234"/>
      <c r="AF1716" s="234"/>
      <c r="AG1716" s="234"/>
      <c r="AH1716" s="234"/>
      <c r="AI1716" s="234"/>
      <c r="AJ1716" s="234"/>
      <c r="AK1716" s="234"/>
      <c r="AL1716" s="258" t="str">
        <f t="shared" si="219"/>
        <v>нет</v>
      </c>
      <c r="AM1716" s="258" t="str">
        <f t="shared" si="221"/>
        <v>нет</v>
      </c>
      <c r="AN1716" s="258">
        <f t="shared" si="218"/>
        <v>0</v>
      </c>
      <c r="AO1716" s="258" t="e">
        <f t="shared" si="220"/>
        <v>#VALUE!</v>
      </c>
    </row>
    <row r="1717" spans="1:41">
      <c r="A1717" s="261" t="e">
        <f t="shared" si="222"/>
        <v>#VALUE!</v>
      </c>
      <c r="B1717" s="241">
        <v>1714</v>
      </c>
      <c r="C1717" s="242"/>
      <c r="D1717" s="257" t="str">
        <f t="shared" si="215"/>
        <v/>
      </c>
      <c r="E1717" s="234"/>
      <c r="F1717" s="234"/>
      <c r="G1717" s="242"/>
      <c r="H1717" s="257" t="str">
        <f t="shared" si="216"/>
        <v/>
      </c>
      <c r="I1717" s="234"/>
      <c r="J1717" s="234"/>
      <c r="K1717" s="234"/>
      <c r="L1717" s="234"/>
      <c r="M1717" s="308">
        <f t="shared" si="217"/>
        <v>0</v>
      </c>
      <c r="N1717" s="234"/>
      <c r="O1717" s="234"/>
      <c r="P1717" s="234"/>
      <c r="Q1717" s="234"/>
      <c r="R1717" s="234"/>
      <c r="S1717" s="234"/>
      <c r="T1717" s="234"/>
      <c r="U1717" s="234"/>
      <c r="V1717" s="234"/>
      <c r="W1717" s="234"/>
      <c r="X1717" s="234"/>
      <c r="Y1717" s="234"/>
      <c r="Z1717" s="234"/>
      <c r="AA1717" s="234"/>
      <c r="AB1717" s="234"/>
      <c r="AC1717" s="234"/>
      <c r="AD1717" s="234"/>
      <c r="AE1717" s="234"/>
      <c r="AF1717" s="234"/>
      <c r="AG1717" s="234"/>
      <c r="AH1717" s="234"/>
      <c r="AI1717" s="234"/>
      <c r="AJ1717" s="234"/>
      <c r="AK1717" s="234"/>
      <c r="AL1717" s="258" t="str">
        <f t="shared" si="219"/>
        <v>нет</v>
      </c>
      <c r="AM1717" s="258" t="str">
        <f t="shared" si="221"/>
        <v>нет</v>
      </c>
      <c r="AN1717" s="258">
        <f t="shared" si="218"/>
        <v>0</v>
      </c>
      <c r="AO1717" s="258" t="e">
        <f t="shared" si="220"/>
        <v>#VALUE!</v>
      </c>
    </row>
    <row r="1718" spans="1:41">
      <c r="A1718" s="261" t="e">
        <f t="shared" si="222"/>
        <v>#VALUE!</v>
      </c>
      <c r="B1718" s="241">
        <v>1715</v>
      </c>
      <c r="C1718" s="242"/>
      <c r="D1718" s="257" t="str">
        <f t="shared" si="215"/>
        <v/>
      </c>
      <c r="E1718" s="234"/>
      <c r="F1718" s="234"/>
      <c r="G1718" s="242"/>
      <c r="H1718" s="257" t="str">
        <f t="shared" si="216"/>
        <v/>
      </c>
      <c r="I1718" s="234"/>
      <c r="J1718" s="234"/>
      <c r="K1718" s="234"/>
      <c r="L1718" s="234"/>
      <c r="M1718" s="308">
        <f t="shared" si="217"/>
        <v>0</v>
      </c>
      <c r="N1718" s="234"/>
      <c r="O1718" s="234"/>
      <c r="P1718" s="234"/>
      <c r="Q1718" s="234"/>
      <c r="R1718" s="234"/>
      <c r="S1718" s="234"/>
      <c r="T1718" s="234"/>
      <c r="U1718" s="234"/>
      <c r="V1718" s="234"/>
      <c r="W1718" s="234"/>
      <c r="X1718" s="234"/>
      <c r="Y1718" s="234"/>
      <c r="Z1718" s="234"/>
      <c r="AA1718" s="234"/>
      <c r="AB1718" s="234"/>
      <c r="AC1718" s="234"/>
      <c r="AD1718" s="234"/>
      <c r="AE1718" s="234"/>
      <c r="AF1718" s="234"/>
      <c r="AG1718" s="234"/>
      <c r="AH1718" s="234"/>
      <c r="AI1718" s="234"/>
      <c r="AJ1718" s="234"/>
      <c r="AK1718" s="234"/>
      <c r="AL1718" s="258" t="str">
        <f t="shared" si="219"/>
        <v>нет</v>
      </c>
      <c r="AM1718" s="258" t="str">
        <f t="shared" si="221"/>
        <v>нет</v>
      </c>
      <c r="AN1718" s="258">
        <f t="shared" si="218"/>
        <v>0</v>
      </c>
      <c r="AO1718" s="258" t="e">
        <f t="shared" si="220"/>
        <v>#VALUE!</v>
      </c>
    </row>
    <row r="1719" spans="1:41">
      <c r="A1719" s="261" t="e">
        <f t="shared" si="222"/>
        <v>#VALUE!</v>
      </c>
      <c r="B1719" s="241">
        <v>1716</v>
      </c>
      <c r="C1719" s="242"/>
      <c r="D1719" s="257" t="str">
        <f t="shared" si="215"/>
        <v/>
      </c>
      <c r="E1719" s="234"/>
      <c r="F1719" s="234"/>
      <c r="G1719" s="242"/>
      <c r="H1719" s="257" t="str">
        <f t="shared" si="216"/>
        <v/>
      </c>
      <c r="I1719" s="234"/>
      <c r="J1719" s="234"/>
      <c r="K1719" s="234"/>
      <c r="L1719" s="234"/>
      <c r="M1719" s="308">
        <f t="shared" si="217"/>
        <v>0</v>
      </c>
      <c r="N1719" s="234"/>
      <c r="O1719" s="234"/>
      <c r="P1719" s="234"/>
      <c r="Q1719" s="234"/>
      <c r="R1719" s="234"/>
      <c r="S1719" s="234"/>
      <c r="T1719" s="234"/>
      <c r="U1719" s="234"/>
      <c r="V1719" s="234"/>
      <c r="W1719" s="234"/>
      <c r="X1719" s="234"/>
      <c r="Y1719" s="234"/>
      <c r="Z1719" s="234"/>
      <c r="AA1719" s="234"/>
      <c r="AB1719" s="234"/>
      <c r="AC1719" s="234"/>
      <c r="AD1719" s="234"/>
      <c r="AE1719" s="234"/>
      <c r="AF1719" s="234"/>
      <c r="AG1719" s="234"/>
      <c r="AH1719" s="234"/>
      <c r="AI1719" s="234"/>
      <c r="AJ1719" s="234"/>
      <c r="AK1719" s="234"/>
      <c r="AL1719" s="258" t="str">
        <f t="shared" si="219"/>
        <v>нет</v>
      </c>
      <c r="AM1719" s="258" t="str">
        <f t="shared" si="221"/>
        <v>нет</v>
      </c>
      <c r="AN1719" s="258">
        <f t="shared" si="218"/>
        <v>0</v>
      </c>
      <c r="AO1719" s="258" t="e">
        <f t="shared" si="220"/>
        <v>#VALUE!</v>
      </c>
    </row>
    <row r="1720" spans="1:41">
      <c r="A1720" s="261" t="e">
        <f t="shared" si="222"/>
        <v>#VALUE!</v>
      </c>
      <c r="B1720" s="241">
        <v>1717</v>
      </c>
      <c r="C1720" s="242"/>
      <c r="D1720" s="257" t="str">
        <f t="shared" si="215"/>
        <v/>
      </c>
      <c r="E1720" s="234"/>
      <c r="F1720" s="234"/>
      <c r="G1720" s="242"/>
      <c r="H1720" s="257" t="str">
        <f t="shared" si="216"/>
        <v/>
      </c>
      <c r="I1720" s="234"/>
      <c r="J1720" s="234"/>
      <c r="K1720" s="234"/>
      <c r="L1720" s="234"/>
      <c r="M1720" s="308">
        <f t="shared" si="217"/>
        <v>0</v>
      </c>
      <c r="N1720" s="234"/>
      <c r="O1720" s="234"/>
      <c r="P1720" s="234"/>
      <c r="Q1720" s="234"/>
      <c r="R1720" s="234"/>
      <c r="S1720" s="234"/>
      <c r="T1720" s="234"/>
      <c r="U1720" s="234"/>
      <c r="V1720" s="234"/>
      <c r="W1720" s="234"/>
      <c r="X1720" s="234"/>
      <c r="Y1720" s="234"/>
      <c r="Z1720" s="234"/>
      <c r="AA1720" s="234"/>
      <c r="AB1720" s="234"/>
      <c r="AC1720" s="234"/>
      <c r="AD1720" s="234"/>
      <c r="AE1720" s="234"/>
      <c r="AF1720" s="234"/>
      <c r="AG1720" s="234"/>
      <c r="AH1720" s="234"/>
      <c r="AI1720" s="234"/>
      <c r="AJ1720" s="234"/>
      <c r="AK1720" s="234"/>
      <c r="AL1720" s="258" t="str">
        <f t="shared" si="219"/>
        <v>нет</v>
      </c>
      <c r="AM1720" s="258" t="str">
        <f t="shared" si="221"/>
        <v>нет</v>
      </c>
      <c r="AN1720" s="258">
        <f t="shared" si="218"/>
        <v>0</v>
      </c>
      <c r="AO1720" s="258" t="e">
        <f t="shared" si="220"/>
        <v>#VALUE!</v>
      </c>
    </row>
    <row r="1721" spans="1:41">
      <c r="A1721" s="261" t="e">
        <f t="shared" si="222"/>
        <v>#VALUE!</v>
      </c>
      <c r="B1721" s="241">
        <v>1718</v>
      </c>
      <c r="C1721" s="242"/>
      <c r="D1721" s="257" t="str">
        <f t="shared" si="215"/>
        <v/>
      </c>
      <c r="E1721" s="234"/>
      <c r="F1721" s="234"/>
      <c r="G1721" s="242"/>
      <c r="H1721" s="257" t="str">
        <f t="shared" si="216"/>
        <v/>
      </c>
      <c r="I1721" s="234"/>
      <c r="J1721" s="234"/>
      <c r="K1721" s="234"/>
      <c r="L1721" s="234"/>
      <c r="M1721" s="308">
        <f t="shared" si="217"/>
        <v>0</v>
      </c>
      <c r="N1721" s="234"/>
      <c r="O1721" s="234"/>
      <c r="P1721" s="234"/>
      <c r="Q1721" s="234"/>
      <c r="R1721" s="234"/>
      <c r="S1721" s="234"/>
      <c r="T1721" s="234"/>
      <c r="U1721" s="234"/>
      <c r="V1721" s="234"/>
      <c r="W1721" s="234"/>
      <c r="X1721" s="234"/>
      <c r="Y1721" s="234"/>
      <c r="Z1721" s="234"/>
      <c r="AA1721" s="234"/>
      <c r="AB1721" s="234"/>
      <c r="AC1721" s="234"/>
      <c r="AD1721" s="234"/>
      <c r="AE1721" s="234"/>
      <c r="AF1721" s="234"/>
      <c r="AG1721" s="234"/>
      <c r="AH1721" s="234"/>
      <c r="AI1721" s="234"/>
      <c r="AJ1721" s="234"/>
      <c r="AK1721" s="234"/>
      <c r="AL1721" s="258" t="str">
        <f t="shared" si="219"/>
        <v>нет</v>
      </c>
      <c r="AM1721" s="258" t="str">
        <f t="shared" si="221"/>
        <v>нет</v>
      </c>
      <c r="AN1721" s="258">
        <f t="shared" si="218"/>
        <v>0</v>
      </c>
      <c r="AO1721" s="258" t="e">
        <f t="shared" si="220"/>
        <v>#VALUE!</v>
      </c>
    </row>
    <row r="1722" spans="1:41">
      <c r="A1722" s="261" t="e">
        <f t="shared" si="222"/>
        <v>#VALUE!</v>
      </c>
      <c r="B1722" s="241">
        <v>1719</v>
      </c>
      <c r="C1722" s="242"/>
      <c r="D1722" s="257" t="str">
        <f t="shared" si="215"/>
        <v/>
      </c>
      <c r="E1722" s="234"/>
      <c r="F1722" s="234"/>
      <c r="G1722" s="242"/>
      <c r="H1722" s="257" t="str">
        <f t="shared" si="216"/>
        <v/>
      </c>
      <c r="I1722" s="234"/>
      <c r="J1722" s="234"/>
      <c r="K1722" s="234"/>
      <c r="L1722" s="234"/>
      <c r="M1722" s="308">
        <f t="shared" si="217"/>
        <v>0</v>
      </c>
      <c r="N1722" s="234"/>
      <c r="O1722" s="234"/>
      <c r="P1722" s="234"/>
      <c r="Q1722" s="234"/>
      <c r="R1722" s="234"/>
      <c r="S1722" s="234"/>
      <c r="T1722" s="234"/>
      <c r="U1722" s="234"/>
      <c r="V1722" s="234"/>
      <c r="W1722" s="234"/>
      <c r="X1722" s="234"/>
      <c r="Y1722" s="234"/>
      <c r="Z1722" s="234"/>
      <c r="AA1722" s="234"/>
      <c r="AB1722" s="234"/>
      <c r="AC1722" s="234"/>
      <c r="AD1722" s="234"/>
      <c r="AE1722" s="234"/>
      <c r="AF1722" s="234"/>
      <c r="AG1722" s="234"/>
      <c r="AH1722" s="234"/>
      <c r="AI1722" s="234"/>
      <c r="AJ1722" s="234"/>
      <c r="AK1722" s="234"/>
      <c r="AL1722" s="258" t="str">
        <f t="shared" si="219"/>
        <v>нет</v>
      </c>
      <c r="AM1722" s="258" t="str">
        <f t="shared" si="221"/>
        <v>нет</v>
      </c>
      <c r="AN1722" s="258">
        <f t="shared" si="218"/>
        <v>0</v>
      </c>
      <c r="AO1722" s="258" t="e">
        <f t="shared" si="220"/>
        <v>#VALUE!</v>
      </c>
    </row>
    <row r="1723" spans="1:41">
      <c r="A1723" s="261" t="e">
        <f t="shared" si="222"/>
        <v>#VALUE!</v>
      </c>
      <c r="B1723" s="241">
        <v>1720</v>
      </c>
      <c r="C1723" s="242"/>
      <c r="D1723" s="257" t="str">
        <f t="shared" si="215"/>
        <v/>
      </c>
      <c r="E1723" s="234"/>
      <c r="F1723" s="234"/>
      <c r="G1723" s="242"/>
      <c r="H1723" s="257" t="str">
        <f t="shared" si="216"/>
        <v/>
      </c>
      <c r="I1723" s="234"/>
      <c r="J1723" s="234"/>
      <c r="K1723" s="234"/>
      <c r="L1723" s="234"/>
      <c r="M1723" s="308">
        <f t="shared" si="217"/>
        <v>0</v>
      </c>
      <c r="N1723" s="234"/>
      <c r="O1723" s="234"/>
      <c r="P1723" s="234"/>
      <c r="Q1723" s="234"/>
      <c r="R1723" s="234"/>
      <c r="S1723" s="234"/>
      <c r="T1723" s="234"/>
      <c r="U1723" s="234"/>
      <c r="V1723" s="234"/>
      <c r="W1723" s="234"/>
      <c r="X1723" s="234"/>
      <c r="Y1723" s="234"/>
      <c r="Z1723" s="234"/>
      <c r="AA1723" s="234"/>
      <c r="AB1723" s="234"/>
      <c r="AC1723" s="234"/>
      <c r="AD1723" s="234"/>
      <c r="AE1723" s="234"/>
      <c r="AF1723" s="234"/>
      <c r="AG1723" s="234"/>
      <c r="AH1723" s="234"/>
      <c r="AI1723" s="234"/>
      <c r="AJ1723" s="234"/>
      <c r="AK1723" s="234"/>
      <c r="AL1723" s="258" t="str">
        <f t="shared" si="219"/>
        <v>нет</v>
      </c>
      <c r="AM1723" s="258" t="str">
        <f t="shared" si="221"/>
        <v>нет</v>
      </c>
      <c r="AN1723" s="258">
        <f t="shared" si="218"/>
        <v>0</v>
      </c>
      <c r="AO1723" s="258" t="e">
        <f t="shared" si="220"/>
        <v>#VALUE!</v>
      </c>
    </row>
    <row r="1724" spans="1:41">
      <c r="A1724" s="261" t="e">
        <f t="shared" si="222"/>
        <v>#VALUE!</v>
      </c>
      <c r="B1724" s="241">
        <v>1721</v>
      </c>
      <c r="C1724" s="242"/>
      <c r="D1724" s="257" t="str">
        <f t="shared" si="215"/>
        <v/>
      </c>
      <c r="E1724" s="234"/>
      <c r="F1724" s="234"/>
      <c r="G1724" s="242"/>
      <c r="H1724" s="257" t="str">
        <f t="shared" si="216"/>
        <v/>
      </c>
      <c r="I1724" s="234"/>
      <c r="J1724" s="234"/>
      <c r="K1724" s="234"/>
      <c r="L1724" s="234"/>
      <c r="M1724" s="308">
        <f t="shared" si="217"/>
        <v>0</v>
      </c>
      <c r="N1724" s="234"/>
      <c r="O1724" s="234"/>
      <c r="P1724" s="234"/>
      <c r="Q1724" s="234"/>
      <c r="R1724" s="234"/>
      <c r="S1724" s="234"/>
      <c r="T1724" s="234"/>
      <c r="U1724" s="234"/>
      <c r="V1724" s="234"/>
      <c r="W1724" s="234"/>
      <c r="X1724" s="234"/>
      <c r="Y1724" s="234"/>
      <c r="Z1724" s="234"/>
      <c r="AA1724" s="234"/>
      <c r="AB1724" s="234"/>
      <c r="AC1724" s="234"/>
      <c r="AD1724" s="234"/>
      <c r="AE1724" s="234"/>
      <c r="AF1724" s="234"/>
      <c r="AG1724" s="234"/>
      <c r="AH1724" s="234"/>
      <c r="AI1724" s="234"/>
      <c r="AJ1724" s="234"/>
      <c r="AK1724" s="234"/>
      <c r="AL1724" s="258" t="str">
        <f t="shared" si="219"/>
        <v>нет</v>
      </c>
      <c r="AM1724" s="258" t="str">
        <f t="shared" si="221"/>
        <v>нет</v>
      </c>
      <c r="AN1724" s="258">
        <f t="shared" si="218"/>
        <v>0</v>
      </c>
      <c r="AO1724" s="258" t="e">
        <f t="shared" si="220"/>
        <v>#VALUE!</v>
      </c>
    </row>
    <row r="1725" spans="1:41">
      <c r="A1725" s="261" t="e">
        <f t="shared" si="222"/>
        <v>#VALUE!</v>
      </c>
      <c r="B1725" s="241">
        <v>1722</v>
      </c>
      <c r="C1725" s="242"/>
      <c r="D1725" s="257" t="str">
        <f t="shared" si="215"/>
        <v/>
      </c>
      <c r="E1725" s="234"/>
      <c r="F1725" s="234"/>
      <c r="G1725" s="242"/>
      <c r="H1725" s="257" t="str">
        <f t="shared" si="216"/>
        <v/>
      </c>
      <c r="I1725" s="234"/>
      <c r="J1725" s="234"/>
      <c r="K1725" s="234"/>
      <c r="L1725" s="234"/>
      <c r="M1725" s="308">
        <f t="shared" si="217"/>
        <v>0</v>
      </c>
      <c r="N1725" s="234"/>
      <c r="O1725" s="234"/>
      <c r="P1725" s="234"/>
      <c r="Q1725" s="234"/>
      <c r="R1725" s="234"/>
      <c r="S1725" s="234"/>
      <c r="T1725" s="234"/>
      <c r="U1725" s="234"/>
      <c r="V1725" s="234"/>
      <c r="W1725" s="234"/>
      <c r="X1725" s="234"/>
      <c r="Y1725" s="234"/>
      <c r="Z1725" s="234"/>
      <c r="AA1725" s="234"/>
      <c r="AB1725" s="234"/>
      <c r="AC1725" s="234"/>
      <c r="AD1725" s="234"/>
      <c r="AE1725" s="234"/>
      <c r="AF1725" s="234"/>
      <c r="AG1725" s="234"/>
      <c r="AH1725" s="234"/>
      <c r="AI1725" s="234"/>
      <c r="AJ1725" s="234"/>
      <c r="AK1725" s="234"/>
      <c r="AL1725" s="258" t="str">
        <f t="shared" si="219"/>
        <v>нет</v>
      </c>
      <c r="AM1725" s="258" t="str">
        <f t="shared" si="221"/>
        <v>нет</v>
      </c>
      <c r="AN1725" s="258">
        <f t="shared" si="218"/>
        <v>0</v>
      </c>
      <c r="AO1725" s="258" t="e">
        <f t="shared" si="220"/>
        <v>#VALUE!</v>
      </c>
    </row>
    <row r="1726" spans="1:41">
      <c r="A1726" s="261" t="e">
        <f t="shared" si="222"/>
        <v>#VALUE!</v>
      </c>
      <c r="B1726" s="241">
        <v>1723</v>
      </c>
      <c r="C1726" s="242"/>
      <c r="D1726" s="257" t="str">
        <f t="shared" si="215"/>
        <v/>
      </c>
      <c r="E1726" s="234"/>
      <c r="F1726" s="234"/>
      <c r="G1726" s="242"/>
      <c r="H1726" s="257" t="str">
        <f t="shared" si="216"/>
        <v/>
      </c>
      <c r="I1726" s="234"/>
      <c r="J1726" s="234"/>
      <c r="K1726" s="234"/>
      <c r="L1726" s="234"/>
      <c r="M1726" s="308">
        <f t="shared" si="217"/>
        <v>0</v>
      </c>
      <c r="N1726" s="234"/>
      <c r="O1726" s="234"/>
      <c r="P1726" s="234"/>
      <c r="Q1726" s="234"/>
      <c r="R1726" s="234"/>
      <c r="S1726" s="234"/>
      <c r="T1726" s="234"/>
      <c r="U1726" s="234"/>
      <c r="V1726" s="234"/>
      <c r="W1726" s="234"/>
      <c r="X1726" s="234"/>
      <c r="Y1726" s="234"/>
      <c r="Z1726" s="234"/>
      <c r="AA1726" s="234"/>
      <c r="AB1726" s="234"/>
      <c r="AC1726" s="234"/>
      <c r="AD1726" s="234"/>
      <c r="AE1726" s="234"/>
      <c r="AF1726" s="234"/>
      <c r="AG1726" s="234"/>
      <c r="AH1726" s="234"/>
      <c r="AI1726" s="234"/>
      <c r="AJ1726" s="234"/>
      <c r="AK1726" s="234"/>
      <c r="AL1726" s="258" t="str">
        <f t="shared" si="219"/>
        <v>нет</v>
      </c>
      <c r="AM1726" s="258" t="str">
        <f t="shared" si="221"/>
        <v>нет</v>
      </c>
      <c r="AN1726" s="258">
        <f t="shared" si="218"/>
        <v>0</v>
      </c>
      <c r="AO1726" s="258" t="e">
        <f t="shared" si="220"/>
        <v>#VALUE!</v>
      </c>
    </row>
    <row r="1727" spans="1:41">
      <c r="A1727" s="261" t="e">
        <f t="shared" si="222"/>
        <v>#VALUE!</v>
      </c>
      <c r="B1727" s="241">
        <v>1724</v>
      </c>
      <c r="C1727" s="242"/>
      <c r="D1727" s="257" t="str">
        <f t="shared" ref="D1727:D1790" si="223">IFERROR(VLOOKUP(C1727,msu,2,0),"")</f>
        <v/>
      </c>
      <c r="E1727" s="234"/>
      <c r="F1727" s="234"/>
      <c r="G1727" s="242"/>
      <c r="H1727" s="257" t="str">
        <f t="shared" ref="H1727:H1790" si="224">IFERROR(VLOOKUP(G1727,oo,2,0),"")</f>
        <v/>
      </c>
      <c r="I1727" s="234"/>
      <c r="J1727" s="234"/>
      <c r="K1727" s="234"/>
      <c r="L1727" s="234"/>
      <c r="M1727" s="308">
        <f t="shared" ref="M1727:M1790" si="225">COUNTA(N1727:AK1727)</f>
        <v>0</v>
      </c>
      <c r="N1727" s="234"/>
      <c r="O1727" s="234"/>
      <c r="P1727" s="234"/>
      <c r="Q1727" s="234"/>
      <c r="R1727" s="234"/>
      <c r="S1727" s="234"/>
      <c r="T1727" s="234"/>
      <c r="U1727" s="234"/>
      <c r="V1727" s="234"/>
      <c r="W1727" s="234"/>
      <c r="X1727" s="234"/>
      <c r="Y1727" s="234"/>
      <c r="Z1727" s="234"/>
      <c r="AA1727" s="234"/>
      <c r="AB1727" s="234"/>
      <c r="AC1727" s="234"/>
      <c r="AD1727" s="234"/>
      <c r="AE1727" s="234"/>
      <c r="AF1727" s="234"/>
      <c r="AG1727" s="234"/>
      <c r="AH1727" s="234"/>
      <c r="AI1727" s="234"/>
      <c r="AJ1727" s="234"/>
      <c r="AK1727" s="234"/>
      <c r="AL1727" s="258" t="str">
        <f t="shared" si="219"/>
        <v>нет</v>
      </c>
      <c r="AM1727" s="258" t="str">
        <f t="shared" si="221"/>
        <v>нет</v>
      </c>
      <c r="AN1727" s="258">
        <f t="shared" ref="AN1727:AN1790" si="226">COUNTIF(N1727:AK1727,"призер")+COUNTIF(N1727:AK1727,"победитель")</f>
        <v>0</v>
      </c>
      <c r="AO1727" s="258" t="e">
        <f t="shared" si="220"/>
        <v>#VALUE!</v>
      </c>
    </row>
    <row r="1728" spans="1:41">
      <c r="A1728" s="261" t="e">
        <f t="shared" si="222"/>
        <v>#VALUE!</v>
      </c>
      <c r="B1728" s="241">
        <v>1725</v>
      </c>
      <c r="C1728" s="242"/>
      <c r="D1728" s="257" t="str">
        <f t="shared" si="223"/>
        <v/>
      </c>
      <c r="E1728" s="234"/>
      <c r="F1728" s="234"/>
      <c r="G1728" s="242"/>
      <c r="H1728" s="257" t="str">
        <f t="shared" si="224"/>
        <v/>
      </c>
      <c r="I1728" s="234"/>
      <c r="J1728" s="234"/>
      <c r="K1728" s="234"/>
      <c r="L1728" s="234"/>
      <c r="M1728" s="308">
        <f t="shared" si="225"/>
        <v>0</v>
      </c>
      <c r="N1728" s="234"/>
      <c r="O1728" s="234"/>
      <c r="P1728" s="234"/>
      <c r="Q1728" s="234"/>
      <c r="R1728" s="234"/>
      <c r="S1728" s="234"/>
      <c r="T1728" s="234"/>
      <c r="U1728" s="234"/>
      <c r="V1728" s="234"/>
      <c r="W1728" s="234"/>
      <c r="X1728" s="234"/>
      <c r="Y1728" s="234"/>
      <c r="Z1728" s="234"/>
      <c r="AA1728" s="234"/>
      <c r="AB1728" s="234"/>
      <c r="AC1728" s="234"/>
      <c r="AD1728" s="234"/>
      <c r="AE1728" s="234"/>
      <c r="AF1728" s="234"/>
      <c r="AG1728" s="234"/>
      <c r="AH1728" s="234"/>
      <c r="AI1728" s="234"/>
      <c r="AJ1728" s="234"/>
      <c r="AK1728" s="234"/>
      <c r="AL1728" s="258" t="str">
        <f t="shared" si="219"/>
        <v>нет</v>
      </c>
      <c r="AM1728" s="258" t="str">
        <f t="shared" si="221"/>
        <v>нет</v>
      </c>
      <c r="AN1728" s="258">
        <f t="shared" si="226"/>
        <v>0</v>
      </c>
      <c r="AO1728" s="258" t="e">
        <f t="shared" si="220"/>
        <v>#VALUE!</v>
      </c>
    </row>
    <row r="1729" spans="1:41">
      <c r="A1729" s="261" t="e">
        <f t="shared" si="222"/>
        <v>#VALUE!</v>
      </c>
      <c r="B1729" s="241">
        <v>1726</v>
      </c>
      <c r="C1729" s="242"/>
      <c r="D1729" s="257" t="str">
        <f t="shared" si="223"/>
        <v/>
      </c>
      <c r="E1729" s="234"/>
      <c r="F1729" s="234"/>
      <c r="G1729" s="242"/>
      <c r="H1729" s="257" t="str">
        <f t="shared" si="224"/>
        <v/>
      </c>
      <c r="I1729" s="234"/>
      <c r="J1729" s="234"/>
      <c r="K1729" s="234"/>
      <c r="L1729" s="234"/>
      <c r="M1729" s="308">
        <f t="shared" si="225"/>
        <v>0</v>
      </c>
      <c r="N1729" s="234"/>
      <c r="O1729" s="234"/>
      <c r="P1729" s="234"/>
      <c r="Q1729" s="234"/>
      <c r="R1729" s="234"/>
      <c r="S1729" s="234"/>
      <c r="T1729" s="234"/>
      <c r="U1729" s="234"/>
      <c r="V1729" s="234"/>
      <c r="W1729" s="234"/>
      <c r="X1729" s="234"/>
      <c r="Y1729" s="234"/>
      <c r="Z1729" s="234"/>
      <c r="AA1729" s="234"/>
      <c r="AB1729" s="234"/>
      <c r="AC1729" s="234"/>
      <c r="AD1729" s="234"/>
      <c r="AE1729" s="234"/>
      <c r="AF1729" s="234"/>
      <c r="AG1729" s="234"/>
      <c r="AH1729" s="234"/>
      <c r="AI1729" s="234"/>
      <c r="AJ1729" s="234"/>
      <c r="AK1729" s="234"/>
      <c r="AL1729" s="258" t="str">
        <f t="shared" si="219"/>
        <v>нет</v>
      </c>
      <c r="AM1729" s="258" t="str">
        <f t="shared" si="221"/>
        <v>нет</v>
      </c>
      <c r="AN1729" s="258">
        <f t="shared" si="226"/>
        <v>0</v>
      </c>
      <c r="AO1729" s="258" t="e">
        <f t="shared" si="220"/>
        <v>#VALUE!</v>
      </c>
    </row>
    <row r="1730" spans="1:41">
      <c r="A1730" s="261" t="e">
        <f t="shared" si="222"/>
        <v>#VALUE!</v>
      </c>
      <c r="B1730" s="241">
        <v>1727</v>
      </c>
      <c r="C1730" s="242"/>
      <c r="D1730" s="257" t="str">
        <f t="shared" si="223"/>
        <v/>
      </c>
      <c r="E1730" s="234"/>
      <c r="F1730" s="234"/>
      <c r="G1730" s="242"/>
      <c r="H1730" s="257" t="str">
        <f t="shared" si="224"/>
        <v/>
      </c>
      <c r="I1730" s="234"/>
      <c r="J1730" s="234"/>
      <c r="K1730" s="234"/>
      <c r="L1730" s="234"/>
      <c r="M1730" s="308">
        <f t="shared" si="225"/>
        <v>0</v>
      </c>
      <c r="N1730" s="234"/>
      <c r="O1730" s="234"/>
      <c r="P1730" s="234"/>
      <c r="Q1730" s="234"/>
      <c r="R1730" s="234"/>
      <c r="S1730" s="234"/>
      <c r="T1730" s="234"/>
      <c r="U1730" s="234"/>
      <c r="V1730" s="234"/>
      <c r="W1730" s="234"/>
      <c r="X1730" s="234"/>
      <c r="Y1730" s="234"/>
      <c r="Z1730" s="234"/>
      <c r="AA1730" s="234"/>
      <c r="AB1730" s="234"/>
      <c r="AC1730" s="234"/>
      <c r="AD1730" s="234"/>
      <c r="AE1730" s="234"/>
      <c r="AF1730" s="234"/>
      <c r="AG1730" s="234"/>
      <c r="AH1730" s="234"/>
      <c r="AI1730" s="234"/>
      <c r="AJ1730" s="234"/>
      <c r="AK1730" s="234"/>
      <c r="AL1730" s="258" t="str">
        <f t="shared" si="219"/>
        <v>нет</v>
      </c>
      <c r="AM1730" s="258" t="str">
        <f t="shared" si="221"/>
        <v>нет</v>
      </c>
      <c r="AN1730" s="258">
        <f t="shared" si="226"/>
        <v>0</v>
      </c>
      <c r="AO1730" s="258" t="e">
        <f t="shared" si="220"/>
        <v>#VALUE!</v>
      </c>
    </row>
    <row r="1731" spans="1:41">
      <c r="A1731" s="261" t="e">
        <f t="shared" si="222"/>
        <v>#VALUE!</v>
      </c>
      <c r="B1731" s="241">
        <v>1728</v>
      </c>
      <c r="C1731" s="242"/>
      <c r="D1731" s="257" t="str">
        <f t="shared" si="223"/>
        <v/>
      </c>
      <c r="E1731" s="234"/>
      <c r="F1731" s="234"/>
      <c r="G1731" s="242"/>
      <c r="H1731" s="257" t="str">
        <f t="shared" si="224"/>
        <v/>
      </c>
      <c r="I1731" s="234"/>
      <c r="J1731" s="234"/>
      <c r="K1731" s="234"/>
      <c r="L1731" s="234"/>
      <c r="M1731" s="308">
        <f t="shared" si="225"/>
        <v>0</v>
      </c>
      <c r="N1731" s="234"/>
      <c r="O1731" s="234"/>
      <c r="P1731" s="234"/>
      <c r="Q1731" s="234"/>
      <c r="R1731" s="234"/>
      <c r="S1731" s="234"/>
      <c r="T1731" s="234"/>
      <c r="U1731" s="234"/>
      <c r="V1731" s="234"/>
      <c r="W1731" s="234"/>
      <c r="X1731" s="234"/>
      <c r="Y1731" s="234"/>
      <c r="Z1731" s="234"/>
      <c r="AA1731" s="234"/>
      <c r="AB1731" s="234"/>
      <c r="AC1731" s="234"/>
      <c r="AD1731" s="234"/>
      <c r="AE1731" s="234"/>
      <c r="AF1731" s="234"/>
      <c r="AG1731" s="234"/>
      <c r="AH1731" s="234"/>
      <c r="AI1731" s="234"/>
      <c r="AJ1731" s="234"/>
      <c r="AK1731" s="234"/>
      <c r="AL1731" s="258" t="str">
        <f t="shared" si="219"/>
        <v>нет</v>
      </c>
      <c r="AM1731" s="258" t="str">
        <f t="shared" si="221"/>
        <v>нет</v>
      </c>
      <c r="AN1731" s="258">
        <f t="shared" si="226"/>
        <v>0</v>
      </c>
      <c r="AO1731" s="258" t="e">
        <f t="shared" si="220"/>
        <v>#VALUE!</v>
      </c>
    </row>
    <row r="1732" spans="1:41">
      <c r="A1732" s="261" t="e">
        <f t="shared" si="222"/>
        <v>#VALUE!</v>
      </c>
      <c r="B1732" s="241">
        <v>1729</v>
      </c>
      <c r="C1732" s="242"/>
      <c r="D1732" s="257" t="str">
        <f t="shared" si="223"/>
        <v/>
      </c>
      <c r="E1732" s="234"/>
      <c r="F1732" s="234"/>
      <c r="G1732" s="242"/>
      <c r="H1732" s="257" t="str">
        <f t="shared" si="224"/>
        <v/>
      </c>
      <c r="I1732" s="234"/>
      <c r="J1732" s="234"/>
      <c r="K1732" s="234"/>
      <c r="L1732" s="234"/>
      <c r="M1732" s="308">
        <f t="shared" si="225"/>
        <v>0</v>
      </c>
      <c r="N1732" s="234"/>
      <c r="O1732" s="234"/>
      <c r="P1732" s="234"/>
      <c r="Q1732" s="234"/>
      <c r="R1732" s="234"/>
      <c r="S1732" s="234"/>
      <c r="T1732" s="234"/>
      <c r="U1732" s="234"/>
      <c r="V1732" s="234"/>
      <c r="W1732" s="234"/>
      <c r="X1732" s="234"/>
      <c r="Y1732" s="234"/>
      <c r="Z1732" s="234"/>
      <c r="AA1732" s="234"/>
      <c r="AB1732" s="234"/>
      <c r="AC1732" s="234"/>
      <c r="AD1732" s="234"/>
      <c r="AE1732" s="234"/>
      <c r="AF1732" s="234"/>
      <c r="AG1732" s="234"/>
      <c r="AH1732" s="234"/>
      <c r="AI1732" s="234"/>
      <c r="AJ1732" s="234"/>
      <c r="AK1732" s="234"/>
      <c r="AL1732" s="258" t="str">
        <f t="shared" si="219"/>
        <v>нет</v>
      </c>
      <c r="AM1732" s="258" t="str">
        <f t="shared" si="221"/>
        <v>нет</v>
      </c>
      <c r="AN1732" s="258">
        <f t="shared" si="226"/>
        <v>0</v>
      </c>
      <c r="AO1732" s="258" t="e">
        <f t="shared" si="220"/>
        <v>#VALUE!</v>
      </c>
    </row>
    <row r="1733" spans="1:41">
      <c r="A1733" s="261" t="e">
        <f t="shared" si="222"/>
        <v>#VALUE!</v>
      </c>
      <c r="B1733" s="241">
        <v>1730</v>
      </c>
      <c r="C1733" s="242"/>
      <c r="D1733" s="257" t="str">
        <f t="shared" si="223"/>
        <v/>
      </c>
      <c r="E1733" s="234"/>
      <c r="F1733" s="234"/>
      <c r="G1733" s="242"/>
      <c r="H1733" s="257" t="str">
        <f t="shared" si="224"/>
        <v/>
      </c>
      <c r="I1733" s="234"/>
      <c r="J1733" s="234"/>
      <c r="K1733" s="234"/>
      <c r="L1733" s="234"/>
      <c r="M1733" s="308">
        <f t="shared" si="225"/>
        <v>0</v>
      </c>
      <c r="N1733" s="234"/>
      <c r="O1733" s="234"/>
      <c r="P1733" s="234"/>
      <c r="Q1733" s="234"/>
      <c r="R1733" s="234"/>
      <c r="S1733" s="234"/>
      <c r="T1733" s="234"/>
      <c r="U1733" s="234"/>
      <c r="V1733" s="234"/>
      <c r="W1733" s="234"/>
      <c r="X1733" s="234"/>
      <c r="Y1733" s="234"/>
      <c r="Z1733" s="234"/>
      <c r="AA1733" s="234"/>
      <c r="AB1733" s="234"/>
      <c r="AC1733" s="234"/>
      <c r="AD1733" s="234"/>
      <c r="AE1733" s="234"/>
      <c r="AF1733" s="234"/>
      <c r="AG1733" s="234"/>
      <c r="AH1733" s="234"/>
      <c r="AI1733" s="234"/>
      <c r="AJ1733" s="234"/>
      <c r="AK1733" s="234"/>
      <c r="AL1733" s="258" t="str">
        <f t="shared" ref="AL1733:AL1796" si="227">IF($I1733&lt;5,"нет",IF($I1733&gt;9,"нет","да"))</f>
        <v>нет</v>
      </c>
      <c r="AM1733" s="258" t="str">
        <f t="shared" si="221"/>
        <v>нет</v>
      </c>
      <c r="AN1733" s="258">
        <f t="shared" si="226"/>
        <v>0</v>
      </c>
      <c r="AO1733" s="258" t="e">
        <f t="shared" ref="AO1733:AO1796" si="228">IF(LEN(G1733)=5,LEFT(G1733,1)+100,LEFT(G1733,2)+100)</f>
        <v>#VALUE!</v>
      </c>
    </row>
    <row r="1734" spans="1:41">
      <c r="A1734" s="261" t="e">
        <f t="shared" si="222"/>
        <v>#VALUE!</v>
      </c>
      <c r="B1734" s="241">
        <v>1731</v>
      </c>
      <c r="C1734" s="242"/>
      <c r="D1734" s="257" t="str">
        <f t="shared" si="223"/>
        <v/>
      </c>
      <c r="E1734" s="234"/>
      <c r="F1734" s="234"/>
      <c r="G1734" s="242"/>
      <c r="H1734" s="257" t="str">
        <f t="shared" si="224"/>
        <v/>
      </c>
      <c r="I1734" s="234"/>
      <c r="J1734" s="234"/>
      <c r="K1734" s="234"/>
      <c r="L1734" s="234"/>
      <c r="M1734" s="308">
        <f t="shared" si="225"/>
        <v>0</v>
      </c>
      <c r="N1734" s="234"/>
      <c r="O1734" s="234"/>
      <c r="P1734" s="234"/>
      <c r="Q1734" s="234"/>
      <c r="R1734" s="234"/>
      <c r="S1734" s="234"/>
      <c r="T1734" s="234"/>
      <c r="U1734" s="234"/>
      <c r="V1734" s="234"/>
      <c r="W1734" s="234"/>
      <c r="X1734" s="234"/>
      <c r="Y1734" s="234"/>
      <c r="Z1734" s="234"/>
      <c r="AA1734" s="234"/>
      <c r="AB1734" s="234"/>
      <c r="AC1734" s="234"/>
      <c r="AD1734" s="234"/>
      <c r="AE1734" s="234"/>
      <c r="AF1734" s="234"/>
      <c r="AG1734" s="234"/>
      <c r="AH1734" s="234"/>
      <c r="AI1734" s="234"/>
      <c r="AJ1734" s="234"/>
      <c r="AK1734" s="234"/>
      <c r="AL1734" s="258" t="str">
        <f t="shared" si="227"/>
        <v>нет</v>
      </c>
      <c r="AM1734" s="258" t="str">
        <f t="shared" ref="AM1734:AM1797" si="229">IF($I1734&lt;=9,"нет","да")</f>
        <v>нет</v>
      </c>
      <c r="AN1734" s="258">
        <f t="shared" si="226"/>
        <v>0</v>
      </c>
      <c r="AO1734" s="258" t="e">
        <f t="shared" si="228"/>
        <v>#VALUE!</v>
      </c>
    </row>
    <row r="1735" spans="1:41">
      <c r="A1735" s="261" t="e">
        <f t="shared" si="222"/>
        <v>#VALUE!</v>
      </c>
      <c r="B1735" s="241">
        <v>1732</v>
      </c>
      <c r="C1735" s="242"/>
      <c r="D1735" s="257" t="str">
        <f t="shared" si="223"/>
        <v/>
      </c>
      <c r="E1735" s="234"/>
      <c r="F1735" s="234"/>
      <c r="G1735" s="242"/>
      <c r="H1735" s="257" t="str">
        <f t="shared" si="224"/>
        <v/>
      </c>
      <c r="I1735" s="234"/>
      <c r="J1735" s="234"/>
      <c r="K1735" s="234"/>
      <c r="L1735" s="234"/>
      <c r="M1735" s="308">
        <f t="shared" si="225"/>
        <v>0</v>
      </c>
      <c r="N1735" s="234"/>
      <c r="O1735" s="234"/>
      <c r="P1735" s="234"/>
      <c r="Q1735" s="234"/>
      <c r="R1735" s="234"/>
      <c r="S1735" s="234"/>
      <c r="T1735" s="234"/>
      <c r="U1735" s="234"/>
      <c r="V1735" s="234"/>
      <c r="W1735" s="234"/>
      <c r="X1735" s="234"/>
      <c r="Y1735" s="234"/>
      <c r="Z1735" s="234"/>
      <c r="AA1735" s="234"/>
      <c r="AB1735" s="234"/>
      <c r="AC1735" s="234"/>
      <c r="AD1735" s="234"/>
      <c r="AE1735" s="234"/>
      <c r="AF1735" s="234"/>
      <c r="AG1735" s="234"/>
      <c r="AH1735" s="234"/>
      <c r="AI1735" s="234"/>
      <c r="AJ1735" s="234"/>
      <c r="AK1735" s="234"/>
      <c r="AL1735" s="258" t="str">
        <f t="shared" si="227"/>
        <v>нет</v>
      </c>
      <c r="AM1735" s="258" t="str">
        <f t="shared" si="229"/>
        <v>нет</v>
      </c>
      <c r="AN1735" s="258">
        <f t="shared" si="226"/>
        <v>0</v>
      </c>
      <c r="AO1735" s="258" t="e">
        <f t="shared" si="228"/>
        <v>#VALUE!</v>
      </c>
    </row>
    <row r="1736" spans="1:41">
      <c r="A1736" s="261" t="e">
        <f t="shared" ref="A1736:A1799" si="230">IF($AO1736=$C1736, "Код_ОО+МСУ_верно", "Требуется проверка кода ОО или МСУ, кроме 101, 102,103")</f>
        <v>#VALUE!</v>
      </c>
      <c r="B1736" s="241">
        <v>1733</v>
      </c>
      <c r="C1736" s="242"/>
      <c r="D1736" s="257" t="str">
        <f t="shared" si="223"/>
        <v/>
      </c>
      <c r="E1736" s="234"/>
      <c r="F1736" s="234"/>
      <c r="G1736" s="242"/>
      <c r="H1736" s="257" t="str">
        <f t="shared" si="224"/>
        <v/>
      </c>
      <c r="I1736" s="234"/>
      <c r="J1736" s="234"/>
      <c r="K1736" s="234"/>
      <c r="L1736" s="234"/>
      <c r="M1736" s="308">
        <f t="shared" si="225"/>
        <v>0</v>
      </c>
      <c r="N1736" s="234"/>
      <c r="O1736" s="234"/>
      <c r="P1736" s="234"/>
      <c r="Q1736" s="234"/>
      <c r="R1736" s="234"/>
      <c r="S1736" s="234"/>
      <c r="T1736" s="234"/>
      <c r="U1736" s="234"/>
      <c r="V1736" s="234"/>
      <c r="W1736" s="234"/>
      <c r="X1736" s="234"/>
      <c r="Y1736" s="234"/>
      <c r="Z1736" s="234"/>
      <c r="AA1736" s="234"/>
      <c r="AB1736" s="234"/>
      <c r="AC1736" s="234"/>
      <c r="AD1736" s="234"/>
      <c r="AE1736" s="234"/>
      <c r="AF1736" s="234"/>
      <c r="AG1736" s="234"/>
      <c r="AH1736" s="234"/>
      <c r="AI1736" s="234"/>
      <c r="AJ1736" s="234"/>
      <c r="AK1736" s="234"/>
      <c r="AL1736" s="258" t="str">
        <f t="shared" si="227"/>
        <v>нет</v>
      </c>
      <c r="AM1736" s="258" t="str">
        <f t="shared" si="229"/>
        <v>нет</v>
      </c>
      <c r="AN1736" s="258">
        <f t="shared" si="226"/>
        <v>0</v>
      </c>
      <c r="AO1736" s="258" t="e">
        <f t="shared" si="228"/>
        <v>#VALUE!</v>
      </c>
    </row>
    <row r="1737" spans="1:41">
      <c r="A1737" s="261" t="e">
        <f t="shared" si="230"/>
        <v>#VALUE!</v>
      </c>
      <c r="B1737" s="241">
        <v>1734</v>
      </c>
      <c r="C1737" s="242"/>
      <c r="D1737" s="257" t="str">
        <f t="shared" si="223"/>
        <v/>
      </c>
      <c r="E1737" s="234"/>
      <c r="F1737" s="234"/>
      <c r="G1737" s="242"/>
      <c r="H1737" s="257" t="str">
        <f t="shared" si="224"/>
        <v/>
      </c>
      <c r="I1737" s="234"/>
      <c r="J1737" s="234"/>
      <c r="K1737" s="234"/>
      <c r="L1737" s="234"/>
      <c r="M1737" s="308">
        <f t="shared" si="225"/>
        <v>0</v>
      </c>
      <c r="N1737" s="234"/>
      <c r="O1737" s="234"/>
      <c r="P1737" s="234"/>
      <c r="Q1737" s="234"/>
      <c r="R1737" s="234"/>
      <c r="S1737" s="234"/>
      <c r="T1737" s="234"/>
      <c r="U1737" s="234"/>
      <c r="V1737" s="234"/>
      <c r="W1737" s="234"/>
      <c r="X1737" s="234"/>
      <c r="Y1737" s="234"/>
      <c r="Z1737" s="234"/>
      <c r="AA1737" s="234"/>
      <c r="AB1737" s="234"/>
      <c r="AC1737" s="234"/>
      <c r="AD1737" s="234"/>
      <c r="AE1737" s="234"/>
      <c r="AF1737" s="234"/>
      <c r="AG1737" s="234"/>
      <c r="AH1737" s="234"/>
      <c r="AI1737" s="234"/>
      <c r="AJ1737" s="234"/>
      <c r="AK1737" s="234"/>
      <c r="AL1737" s="258" t="str">
        <f t="shared" si="227"/>
        <v>нет</v>
      </c>
      <c r="AM1737" s="258" t="str">
        <f t="shared" si="229"/>
        <v>нет</v>
      </c>
      <c r="AN1737" s="258">
        <f t="shared" si="226"/>
        <v>0</v>
      </c>
      <c r="AO1737" s="258" t="e">
        <f t="shared" si="228"/>
        <v>#VALUE!</v>
      </c>
    </row>
    <row r="1738" spans="1:41">
      <c r="A1738" s="261" t="e">
        <f t="shared" si="230"/>
        <v>#VALUE!</v>
      </c>
      <c r="B1738" s="241">
        <v>1735</v>
      </c>
      <c r="C1738" s="242"/>
      <c r="D1738" s="257" t="str">
        <f t="shared" si="223"/>
        <v/>
      </c>
      <c r="E1738" s="234"/>
      <c r="F1738" s="234"/>
      <c r="G1738" s="242"/>
      <c r="H1738" s="257" t="str">
        <f t="shared" si="224"/>
        <v/>
      </c>
      <c r="I1738" s="234"/>
      <c r="J1738" s="234"/>
      <c r="K1738" s="234"/>
      <c r="L1738" s="234"/>
      <c r="M1738" s="308">
        <f t="shared" si="225"/>
        <v>0</v>
      </c>
      <c r="N1738" s="234"/>
      <c r="O1738" s="234"/>
      <c r="P1738" s="234"/>
      <c r="Q1738" s="234"/>
      <c r="R1738" s="234"/>
      <c r="S1738" s="234"/>
      <c r="T1738" s="234"/>
      <c r="U1738" s="234"/>
      <c r="V1738" s="234"/>
      <c r="W1738" s="234"/>
      <c r="X1738" s="234"/>
      <c r="Y1738" s="234"/>
      <c r="Z1738" s="234"/>
      <c r="AA1738" s="234"/>
      <c r="AB1738" s="234"/>
      <c r="AC1738" s="234"/>
      <c r="AD1738" s="234"/>
      <c r="AE1738" s="234"/>
      <c r="AF1738" s="234"/>
      <c r="AG1738" s="234"/>
      <c r="AH1738" s="234"/>
      <c r="AI1738" s="234"/>
      <c r="AJ1738" s="234"/>
      <c r="AK1738" s="234"/>
      <c r="AL1738" s="258" t="str">
        <f t="shared" si="227"/>
        <v>нет</v>
      </c>
      <c r="AM1738" s="258" t="str">
        <f t="shared" si="229"/>
        <v>нет</v>
      </c>
      <c r="AN1738" s="258">
        <f t="shared" si="226"/>
        <v>0</v>
      </c>
      <c r="AO1738" s="258" t="e">
        <f t="shared" si="228"/>
        <v>#VALUE!</v>
      </c>
    </row>
    <row r="1739" spans="1:41">
      <c r="A1739" s="261" t="e">
        <f t="shared" si="230"/>
        <v>#VALUE!</v>
      </c>
      <c r="B1739" s="241">
        <v>1736</v>
      </c>
      <c r="C1739" s="242"/>
      <c r="D1739" s="257" t="str">
        <f t="shared" si="223"/>
        <v/>
      </c>
      <c r="E1739" s="234"/>
      <c r="F1739" s="234"/>
      <c r="G1739" s="242"/>
      <c r="H1739" s="257" t="str">
        <f t="shared" si="224"/>
        <v/>
      </c>
      <c r="I1739" s="234"/>
      <c r="J1739" s="234"/>
      <c r="K1739" s="234"/>
      <c r="L1739" s="234"/>
      <c r="M1739" s="308">
        <f t="shared" si="225"/>
        <v>0</v>
      </c>
      <c r="N1739" s="234"/>
      <c r="O1739" s="234"/>
      <c r="P1739" s="234"/>
      <c r="Q1739" s="234"/>
      <c r="R1739" s="234"/>
      <c r="S1739" s="234"/>
      <c r="T1739" s="234"/>
      <c r="U1739" s="234"/>
      <c r="V1739" s="234"/>
      <c r="W1739" s="234"/>
      <c r="X1739" s="234"/>
      <c r="Y1739" s="234"/>
      <c r="Z1739" s="234"/>
      <c r="AA1739" s="234"/>
      <c r="AB1739" s="234"/>
      <c r="AC1739" s="234"/>
      <c r="AD1739" s="234"/>
      <c r="AE1739" s="234"/>
      <c r="AF1739" s="234"/>
      <c r="AG1739" s="234"/>
      <c r="AH1739" s="234"/>
      <c r="AI1739" s="234"/>
      <c r="AJ1739" s="234"/>
      <c r="AK1739" s="234"/>
      <c r="AL1739" s="258" t="str">
        <f t="shared" si="227"/>
        <v>нет</v>
      </c>
      <c r="AM1739" s="258" t="str">
        <f t="shared" si="229"/>
        <v>нет</v>
      </c>
      <c r="AN1739" s="258">
        <f t="shared" si="226"/>
        <v>0</v>
      </c>
      <c r="AO1739" s="258" t="e">
        <f t="shared" si="228"/>
        <v>#VALUE!</v>
      </c>
    </row>
    <row r="1740" spans="1:41">
      <c r="A1740" s="261" t="e">
        <f t="shared" si="230"/>
        <v>#VALUE!</v>
      </c>
      <c r="B1740" s="241">
        <v>1737</v>
      </c>
      <c r="C1740" s="242"/>
      <c r="D1740" s="257" t="str">
        <f t="shared" si="223"/>
        <v/>
      </c>
      <c r="E1740" s="234"/>
      <c r="F1740" s="234"/>
      <c r="G1740" s="242"/>
      <c r="H1740" s="257" t="str">
        <f t="shared" si="224"/>
        <v/>
      </c>
      <c r="I1740" s="234"/>
      <c r="J1740" s="234"/>
      <c r="K1740" s="234"/>
      <c r="L1740" s="234"/>
      <c r="M1740" s="308">
        <f t="shared" si="225"/>
        <v>0</v>
      </c>
      <c r="N1740" s="234"/>
      <c r="O1740" s="234"/>
      <c r="P1740" s="234"/>
      <c r="Q1740" s="234"/>
      <c r="R1740" s="234"/>
      <c r="S1740" s="234"/>
      <c r="T1740" s="234"/>
      <c r="U1740" s="234"/>
      <c r="V1740" s="234"/>
      <c r="W1740" s="234"/>
      <c r="X1740" s="234"/>
      <c r="Y1740" s="234"/>
      <c r="Z1740" s="234"/>
      <c r="AA1740" s="234"/>
      <c r="AB1740" s="234"/>
      <c r="AC1740" s="234"/>
      <c r="AD1740" s="234"/>
      <c r="AE1740" s="234"/>
      <c r="AF1740" s="234"/>
      <c r="AG1740" s="234"/>
      <c r="AH1740" s="234"/>
      <c r="AI1740" s="234"/>
      <c r="AJ1740" s="234"/>
      <c r="AK1740" s="234"/>
      <c r="AL1740" s="258" t="str">
        <f t="shared" si="227"/>
        <v>нет</v>
      </c>
      <c r="AM1740" s="258" t="str">
        <f t="shared" si="229"/>
        <v>нет</v>
      </c>
      <c r="AN1740" s="258">
        <f t="shared" si="226"/>
        <v>0</v>
      </c>
      <c r="AO1740" s="258" t="e">
        <f t="shared" si="228"/>
        <v>#VALUE!</v>
      </c>
    </row>
    <row r="1741" spans="1:41">
      <c r="A1741" s="261" t="e">
        <f t="shared" si="230"/>
        <v>#VALUE!</v>
      </c>
      <c r="B1741" s="241">
        <v>1738</v>
      </c>
      <c r="C1741" s="242"/>
      <c r="D1741" s="257" t="str">
        <f t="shared" si="223"/>
        <v/>
      </c>
      <c r="E1741" s="234"/>
      <c r="F1741" s="234"/>
      <c r="G1741" s="242"/>
      <c r="H1741" s="257" t="str">
        <f t="shared" si="224"/>
        <v/>
      </c>
      <c r="I1741" s="234"/>
      <c r="J1741" s="234"/>
      <c r="K1741" s="234"/>
      <c r="L1741" s="234"/>
      <c r="M1741" s="308">
        <f t="shared" si="225"/>
        <v>0</v>
      </c>
      <c r="N1741" s="234"/>
      <c r="O1741" s="234"/>
      <c r="P1741" s="234"/>
      <c r="Q1741" s="234"/>
      <c r="R1741" s="234"/>
      <c r="S1741" s="234"/>
      <c r="T1741" s="234"/>
      <c r="U1741" s="234"/>
      <c r="V1741" s="234"/>
      <c r="W1741" s="234"/>
      <c r="X1741" s="234"/>
      <c r="Y1741" s="234"/>
      <c r="Z1741" s="234"/>
      <c r="AA1741" s="234"/>
      <c r="AB1741" s="234"/>
      <c r="AC1741" s="234"/>
      <c r="AD1741" s="234"/>
      <c r="AE1741" s="234"/>
      <c r="AF1741" s="234"/>
      <c r="AG1741" s="234"/>
      <c r="AH1741" s="234"/>
      <c r="AI1741" s="234"/>
      <c r="AJ1741" s="234"/>
      <c r="AK1741" s="234"/>
      <c r="AL1741" s="258" t="str">
        <f t="shared" si="227"/>
        <v>нет</v>
      </c>
      <c r="AM1741" s="258" t="str">
        <f t="shared" si="229"/>
        <v>нет</v>
      </c>
      <c r="AN1741" s="258">
        <f t="shared" si="226"/>
        <v>0</v>
      </c>
      <c r="AO1741" s="258" t="e">
        <f t="shared" si="228"/>
        <v>#VALUE!</v>
      </c>
    </row>
    <row r="1742" spans="1:41">
      <c r="A1742" s="261" t="e">
        <f t="shared" si="230"/>
        <v>#VALUE!</v>
      </c>
      <c r="B1742" s="241">
        <v>1739</v>
      </c>
      <c r="C1742" s="242"/>
      <c r="D1742" s="257" t="str">
        <f t="shared" si="223"/>
        <v/>
      </c>
      <c r="E1742" s="234"/>
      <c r="F1742" s="234"/>
      <c r="G1742" s="242"/>
      <c r="H1742" s="257" t="str">
        <f t="shared" si="224"/>
        <v/>
      </c>
      <c r="I1742" s="234"/>
      <c r="J1742" s="234"/>
      <c r="K1742" s="234"/>
      <c r="L1742" s="234"/>
      <c r="M1742" s="308">
        <f t="shared" si="225"/>
        <v>0</v>
      </c>
      <c r="N1742" s="234"/>
      <c r="O1742" s="234"/>
      <c r="P1742" s="234"/>
      <c r="Q1742" s="234"/>
      <c r="R1742" s="234"/>
      <c r="S1742" s="234"/>
      <c r="T1742" s="234"/>
      <c r="U1742" s="234"/>
      <c r="V1742" s="234"/>
      <c r="W1742" s="234"/>
      <c r="X1742" s="234"/>
      <c r="Y1742" s="234"/>
      <c r="Z1742" s="234"/>
      <c r="AA1742" s="234"/>
      <c r="AB1742" s="234"/>
      <c r="AC1742" s="234"/>
      <c r="AD1742" s="234"/>
      <c r="AE1742" s="234"/>
      <c r="AF1742" s="234"/>
      <c r="AG1742" s="234"/>
      <c r="AH1742" s="234"/>
      <c r="AI1742" s="234"/>
      <c r="AJ1742" s="234"/>
      <c r="AK1742" s="234"/>
      <c r="AL1742" s="258" t="str">
        <f t="shared" si="227"/>
        <v>нет</v>
      </c>
      <c r="AM1742" s="258" t="str">
        <f t="shared" si="229"/>
        <v>нет</v>
      </c>
      <c r="AN1742" s="258">
        <f t="shared" si="226"/>
        <v>0</v>
      </c>
      <c r="AO1742" s="258" t="e">
        <f t="shared" si="228"/>
        <v>#VALUE!</v>
      </c>
    </row>
    <row r="1743" spans="1:41">
      <c r="A1743" s="261" t="e">
        <f t="shared" si="230"/>
        <v>#VALUE!</v>
      </c>
      <c r="B1743" s="241">
        <v>1740</v>
      </c>
      <c r="C1743" s="242"/>
      <c r="D1743" s="257" t="str">
        <f t="shared" si="223"/>
        <v/>
      </c>
      <c r="E1743" s="234"/>
      <c r="F1743" s="234"/>
      <c r="G1743" s="242"/>
      <c r="H1743" s="257" t="str">
        <f t="shared" si="224"/>
        <v/>
      </c>
      <c r="I1743" s="234"/>
      <c r="J1743" s="234"/>
      <c r="K1743" s="234"/>
      <c r="L1743" s="234"/>
      <c r="M1743" s="308">
        <f t="shared" si="225"/>
        <v>0</v>
      </c>
      <c r="N1743" s="234"/>
      <c r="O1743" s="234"/>
      <c r="P1743" s="234"/>
      <c r="Q1743" s="234"/>
      <c r="R1743" s="234"/>
      <c r="S1743" s="234"/>
      <c r="T1743" s="234"/>
      <c r="U1743" s="234"/>
      <c r="V1743" s="234"/>
      <c r="W1743" s="234"/>
      <c r="X1743" s="234"/>
      <c r="Y1743" s="234"/>
      <c r="Z1743" s="234"/>
      <c r="AA1743" s="234"/>
      <c r="AB1743" s="234"/>
      <c r="AC1743" s="234"/>
      <c r="AD1743" s="234"/>
      <c r="AE1743" s="234"/>
      <c r="AF1743" s="234"/>
      <c r="AG1743" s="234"/>
      <c r="AH1743" s="234"/>
      <c r="AI1743" s="234"/>
      <c r="AJ1743" s="234"/>
      <c r="AK1743" s="234"/>
      <c r="AL1743" s="258" t="str">
        <f t="shared" si="227"/>
        <v>нет</v>
      </c>
      <c r="AM1743" s="258" t="str">
        <f t="shared" si="229"/>
        <v>нет</v>
      </c>
      <c r="AN1743" s="258">
        <f t="shared" si="226"/>
        <v>0</v>
      </c>
      <c r="AO1743" s="258" t="e">
        <f t="shared" si="228"/>
        <v>#VALUE!</v>
      </c>
    </row>
    <row r="1744" spans="1:41">
      <c r="A1744" s="261" t="e">
        <f t="shared" si="230"/>
        <v>#VALUE!</v>
      </c>
      <c r="B1744" s="241">
        <v>1741</v>
      </c>
      <c r="C1744" s="242"/>
      <c r="D1744" s="257" t="str">
        <f t="shared" si="223"/>
        <v/>
      </c>
      <c r="E1744" s="234"/>
      <c r="F1744" s="234"/>
      <c r="G1744" s="242"/>
      <c r="H1744" s="257" t="str">
        <f t="shared" si="224"/>
        <v/>
      </c>
      <c r="I1744" s="234"/>
      <c r="J1744" s="234"/>
      <c r="K1744" s="234"/>
      <c r="L1744" s="234"/>
      <c r="M1744" s="308">
        <f t="shared" si="225"/>
        <v>0</v>
      </c>
      <c r="N1744" s="234"/>
      <c r="O1744" s="234"/>
      <c r="P1744" s="234"/>
      <c r="Q1744" s="234"/>
      <c r="R1744" s="234"/>
      <c r="S1744" s="234"/>
      <c r="T1744" s="234"/>
      <c r="U1744" s="234"/>
      <c r="V1744" s="234"/>
      <c r="W1744" s="234"/>
      <c r="X1744" s="234"/>
      <c r="Y1744" s="234"/>
      <c r="Z1744" s="234"/>
      <c r="AA1744" s="234"/>
      <c r="AB1744" s="234"/>
      <c r="AC1744" s="234"/>
      <c r="AD1744" s="234"/>
      <c r="AE1744" s="234"/>
      <c r="AF1744" s="234"/>
      <c r="AG1744" s="234"/>
      <c r="AH1744" s="234"/>
      <c r="AI1744" s="234"/>
      <c r="AJ1744" s="234"/>
      <c r="AK1744" s="234"/>
      <c r="AL1744" s="258" t="str">
        <f t="shared" si="227"/>
        <v>нет</v>
      </c>
      <c r="AM1744" s="258" t="str">
        <f t="shared" si="229"/>
        <v>нет</v>
      </c>
      <c r="AN1744" s="258">
        <f t="shared" si="226"/>
        <v>0</v>
      </c>
      <c r="AO1744" s="258" t="e">
        <f t="shared" si="228"/>
        <v>#VALUE!</v>
      </c>
    </row>
    <row r="1745" spans="1:41">
      <c r="A1745" s="261" t="e">
        <f t="shared" si="230"/>
        <v>#VALUE!</v>
      </c>
      <c r="B1745" s="241">
        <v>1742</v>
      </c>
      <c r="C1745" s="242"/>
      <c r="D1745" s="257" t="str">
        <f t="shared" si="223"/>
        <v/>
      </c>
      <c r="E1745" s="234"/>
      <c r="F1745" s="234"/>
      <c r="G1745" s="242"/>
      <c r="H1745" s="257" t="str">
        <f t="shared" si="224"/>
        <v/>
      </c>
      <c r="I1745" s="234"/>
      <c r="J1745" s="234"/>
      <c r="K1745" s="234"/>
      <c r="L1745" s="234"/>
      <c r="M1745" s="308">
        <f t="shared" si="225"/>
        <v>0</v>
      </c>
      <c r="N1745" s="234"/>
      <c r="O1745" s="234"/>
      <c r="P1745" s="234"/>
      <c r="Q1745" s="234"/>
      <c r="R1745" s="234"/>
      <c r="S1745" s="234"/>
      <c r="T1745" s="234"/>
      <c r="U1745" s="234"/>
      <c r="V1745" s="234"/>
      <c r="W1745" s="234"/>
      <c r="X1745" s="234"/>
      <c r="Y1745" s="234"/>
      <c r="Z1745" s="234"/>
      <c r="AA1745" s="234"/>
      <c r="AB1745" s="234"/>
      <c r="AC1745" s="234"/>
      <c r="AD1745" s="234"/>
      <c r="AE1745" s="234"/>
      <c r="AF1745" s="234"/>
      <c r="AG1745" s="234"/>
      <c r="AH1745" s="234"/>
      <c r="AI1745" s="234"/>
      <c r="AJ1745" s="234"/>
      <c r="AK1745" s="234"/>
      <c r="AL1745" s="258" t="str">
        <f t="shared" si="227"/>
        <v>нет</v>
      </c>
      <c r="AM1745" s="258" t="str">
        <f t="shared" si="229"/>
        <v>нет</v>
      </c>
      <c r="AN1745" s="258">
        <f t="shared" si="226"/>
        <v>0</v>
      </c>
      <c r="AO1745" s="258" t="e">
        <f t="shared" si="228"/>
        <v>#VALUE!</v>
      </c>
    </row>
    <row r="1746" spans="1:41">
      <c r="A1746" s="261" t="e">
        <f t="shared" si="230"/>
        <v>#VALUE!</v>
      </c>
      <c r="B1746" s="241">
        <v>1743</v>
      </c>
      <c r="C1746" s="242"/>
      <c r="D1746" s="257" t="str">
        <f t="shared" si="223"/>
        <v/>
      </c>
      <c r="E1746" s="234"/>
      <c r="F1746" s="234"/>
      <c r="G1746" s="242"/>
      <c r="H1746" s="257" t="str">
        <f t="shared" si="224"/>
        <v/>
      </c>
      <c r="I1746" s="234"/>
      <c r="J1746" s="234"/>
      <c r="K1746" s="234"/>
      <c r="L1746" s="234"/>
      <c r="M1746" s="308">
        <f t="shared" si="225"/>
        <v>0</v>
      </c>
      <c r="N1746" s="234"/>
      <c r="O1746" s="234"/>
      <c r="P1746" s="234"/>
      <c r="Q1746" s="234"/>
      <c r="R1746" s="234"/>
      <c r="S1746" s="234"/>
      <c r="T1746" s="234"/>
      <c r="U1746" s="234"/>
      <c r="V1746" s="234"/>
      <c r="W1746" s="234"/>
      <c r="X1746" s="234"/>
      <c r="Y1746" s="234"/>
      <c r="Z1746" s="234"/>
      <c r="AA1746" s="234"/>
      <c r="AB1746" s="234"/>
      <c r="AC1746" s="234"/>
      <c r="AD1746" s="234"/>
      <c r="AE1746" s="234"/>
      <c r="AF1746" s="234"/>
      <c r="AG1746" s="234"/>
      <c r="AH1746" s="234"/>
      <c r="AI1746" s="234"/>
      <c r="AJ1746" s="234"/>
      <c r="AK1746" s="234"/>
      <c r="AL1746" s="258" t="str">
        <f t="shared" si="227"/>
        <v>нет</v>
      </c>
      <c r="AM1746" s="258" t="str">
        <f t="shared" si="229"/>
        <v>нет</v>
      </c>
      <c r="AN1746" s="258">
        <f t="shared" si="226"/>
        <v>0</v>
      </c>
      <c r="AO1746" s="258" t="e">
        <f t="shared" si="228"/>
        <v>#VALUE!</v>
      </c>
    </row>
    <row r="1747" spans="1:41">
      <c r="A1747" s="261" t="e">
        <f t="shared" si="230"/>
        <v>#VALUE!</v>
      </c>
      <c r="B1747" s="241">
        <v>1744</v>
      </c>
      <c r="C1747" s="242"/>
      <c r="D1747" s="257" t="str">
        <f t="shared" si="223"/>
        <v/>
      </c>
      <c r="E1747" s="234"/>
      <c r="F1747" s="234"/>
      <c r="G1747" s="242"/>
      <c r="H1747" s="257" t="str">
        <f t="shared" si="224"/>
        <v/>
      </c>
      <c r="I1747" s="234"/>
      <c r="J1747" s="234"/>
      <c r="K1747" s="234"/>
      <c r="L1747" s="234"/>
      <c r="M1747" s="308">
        <f t="shared" si="225"/>
        <v>0</v>
      </c>
      <c r="N1747" s="234"/>
      <c r="O1747" s="234"/>
      <c r="P1747" s="234"/>
      <c r="Q1747" s="234"/>
      <c r="R1747" s="234"/>
      <c r="S1747" s="234"/>
      <c r="T1747" s="234"/>
      <c r="U1747" s="234"/>
      <c r="V1747" s="234"/>
      <c r="W1747" s="234"/>
      <c r="X1747" s="234"/>
      <c r="Y1747" s="234"/>
      <c r="Z1747" s="234"/>
      <c r="AA1747" s="234"/>
      <c r="AB1747" s="234"/>
      <c r="AC1747" s="234"/>
      <c r="AD1747" s="234"/>
      <c r="AE1747" s="234"/>
      <c r="AF1747" s="234"/>
      <c r="AG1747" s="234"/>
      <c r="AH1747" s="234"/>
      <c r="AI1747" s="234"/>
      <c r="AJ1747" s="234"/>
      <c r="AK1747" s="234"/>
      <c r="AL1747" s="258" t="str">
        <f t="shared" si="227"/>
        <v>нет</v>
      </c>
      <c r="AM1747" s="258" t="str">
        <f t="shared" si="229"/>
        <v>нет</v>
      </c>
      <c r="AN1747" s="258">
        <f t="shared" si="226"/>
        <v>0</v>
      </c>
      <c r="AO1747" s="258" t="e">
        <f t="shared" si="228"/>
        <v>#VALUE!</v>
      </c>
    </row>
    <row r="1748" spans="1:41">
      <c r="A1748" s="261" t="e">
        <f t="shared" si="230"/>
        <v>#VALUE!</v>
      </c>
      <c r="B1748" s="241">
        <v>1745</v>
      </c>
      <c r="C1748" s="242"/>
      <c r="D1748" s="257" t="str">
        <f t="shared" si="223"/>
        <v/>
      </c>
      <c r="E1748" s="234"/>
      <c r="F1748" s="234"/>
      <c r="G1748" s="242"/>
      <c r="H1748" s="257" t="str">
        <f t="shared" si="224"/>
        <v/>
      </c>
      <c r="I1748" s="234"/>
      <c r="J1748" s="234"/>
      <c r="K1748" s="234"/>
      <c r="L1748" s="234"/>
      <c r="M1748" s="308">
        <f t="shared" si="225"/>
        <v>0</v>
      </c>
      <c r="N1748" s="234"/>
      <c r="O1748" s="234"/>
      <c r="P1748" s="234"/>
      <c r="Q1748" s="234"/>
      <c r="R1748" s="234"/>
      <c r="S1748" s="234"/>
      <c r="T1748" s="234"/>
      <c r="U1748" s="234"/>
      <c r="V1748" s="234"/>
      <c r="W1748" s="234"/>
      <c r="X1748" s="234"/>
      <c r="Y1748" s="234"/>
      <c r="Z1748" s="234"/>
      <c r="AA1748" s="234"/>
      <c r="AB1748" s="234"/>
      <c r="AC1748" s="234"/>
      <c r="AD1748" s="234"/>
      <c r="AE1748" s="234"/>
      <c r="AF1748" s="234"/>
      <c r="AG1748" s="234"/>
      <c r="AH1748" s="234"/>
      <c r="AI1748" s="234"/>
      <c r="AJ1748" s="234"/>
      <c r="AK1748" s="234"/>
      <c r="AL1748" s="258" t="str">
        <f t="shared" si="227"/>
        <v>нет</v>
      </c>
      <c r="AM1748" s="258" t="str">
        <f t="shared" si="229"/>
        <v>нет</v>
      </c>
      <c r="AN1748" s="258">
        <f t="shared" si="226"/>
        <v>0</v>
      </c>
      <c r="AO1748" s="258" t="e">
        <f t="shared" si="228"/>
        <v>#VALUE!</v>
      </c>
    </row>
    <row r="1749" spans="1:41">
      <c r="A1749" s="261" t="e">
        <f t="shared" si="230"/>
        <v>#VALUE!</v>
      </c>
      <c r="B1749" s="241">
        <v>1746</v>
      </c>
      <c r="C1749" s="242"/>
      <c r="D1749" s="257" t="str">
        <f t="shared" si="223"/>
        <v/>
      </c>
      <c r="E1749" s="234"/>
      <c r="F1749" s="234"/>
      <c r="G1749" s="242"/>
      <c r="H1749" s="257" t="str">
        <f t="shared" si="224"/>
        <v/>
      </c>
      <c r="I1749" s="234"/>
      <c r="J1749" s="234"/>
      <c r="K1749" s="234"/>
      <c r="L1749" s="234"/>
      <c r="M1749" s="308">
        <f t="shared" si="225"/>
        <v>0</v>
      </c>
      <c r="N1749" s="234"/>
      <c r="O1749" s="234"/>
      <c r="P1749" s="234"/>
      <c r="Q1749" s="234"/>
      <c r="R1749" s="234"/>
      <c r="S1749" s="234"/>
      <c r="T1749" s="234"/>
      <c r="U1749" s="234"/>
      <c r="V1749" s="234"/>
      <c r="W1749" s="234"/>
      <c r="X1749" s="234"/>
      <c r="Y1749" s="234"/>
      <c r="Z1749" s="234"/>
      <c r="AA1749" s="234"/>
      <c r="AB1749" s="234"/>
      <c r="AC1749" s="234"/>
      <c r="AD1749" s="234"/>
      <c r="AE1749" s="234"/>
      <c r="AF1749" s="234"/>
      <c r="AG1749" s="234"/>
      <c r="AH1749" s="234"/>
      <c r="AI1749" s="234"/>
      <c r="AJ1749" s="234"/>
      <c r="AK1749" s="234"/>
      <c r="AL1749" s="258" t="str">
        <f t="shared" si="227"/>
        <v>нет</v>
      </c>
      <c r="AM1749" s="258" t="str">
        <f t="shared" si="229"/>
        <v>нет</v>
      </c>
      <c r="AN1749" s="258">
        <f t="shared" si="226"/>
        <v>0</v>
      </c>
      <c r="AO1749" s="258" t="e">
        <f t="shared" si="228"/>
        <v>#VALUE!</v>
      </c>
    </row>
    <row r="1750" spans="1:41">
      <c r="A1750" s="261" t="e">
        <f t="shared" si="230"/>
        <v>#VALUE!</v>
      </c>
      <c r="B1750" s="241">
        <v>1747</v>
      </c>
      <c r="C1750" s="242"/>
      <c r="D1750" s="257" t="str">
        <f t="shared" si="223"/>
        <v/>
      </c>
      <c r="E1750" s="234"/>
      <c r="F1750" s="234"/>
      <c r="G1750" s="242"/>
      <c r="H1750" s="257" t="str">
        <f t="shared" si="224"/>
        <v/>
      </c>
      <c r="I1750" s="234"/>
      <c r="J1750" s="234"/>
      <c r="K1750" s="234"/>
      <c r="L1750" s="234"/>
      <c r="M1750" s="308">
        <f t="shared" si="225"/>
        <v>0</v>
      </c>
      <c r="N1750" s="234"/>
      <c r="O1750" s="234"/>
      <c r="P1750" s="234"/>
      <c r="Q1750" s="234"/>
      <c r="R1750" s="234"/>
      <c r="S1750" s="234"/>
      <c r="T1750" s="234"/>
      <c r="U1750" s="234"/>
      <c r="V1750" s="234"/>
      <c r="W1750" s="234"/>
      <c r="X1750" s="234"/>
      <c r="Y1750" s="234"/>
      <c r="Z1750" s="234"/>
      <c r="AA1750" s="234"/>
      <c r="AB1750" s="234"/>
      <c r="AC1750" s="234"/>
      <c r="AD1750" s="234"/>
      <c r="AE1750" s="234"/>
      <c r="AF1750" s="234"/>
      <c r="AG1750" s="234"/>
      <c r="AH1750" s="234"/>
      <c r="AI1750" s="234"/>
      <c r="AJ1750" s="234"/>
      <c r="AK1750" s="234"/>
      <c r="AL1750" s="258" t="str">
        <f t="shared" si="227"/>
        <v>нет</v>
      </c>
      <c r="AM1750" s="258" t="str">
        <f t="shared" si="229"/>
        <v>нет</v>
      </c>
      <c r="AN1750" s="258">
        <f t="shared" si="226"/>
        <v>0</v>
      </c>
      <c r="AO1750" s="258" t="e">
        <f t="shared" si="228"/>
        <v>#VALUE!</v>
      </c>
    </row>
    <row r="1751" spans="1:41">
      <c r="A1751" s="261" t="e">
        <f t="shared" si="230"/>
        <v>#VALUE!</v>
      </c>
      <c r="B1751" s="241">
        <v>1748</v>
      </c>
      <c r="C1751" s="242"/>
      <c r="D1751" s="257" t="str">
        <f t="shared" si="223"/>
        <v/>
      </c>
      <c r="E1751" s="234"/>
      <c r="F1751" s="234"/>
      <c r="G1751" s="242"/>
      <c r="H1751" s="257" t="str">
        <f t="shared" si="224"/>
        <v/>
      </c>
      <c r="I1751" s="234"/>
      <c r="J1751" s="234"/>
      <c r="K1751" s="234"/>
      <c r="L1751" s="234"/>
      <c r="M1751" s="308">
        <f t="shared" si="225"/>
        <v>0</v>
      </c>
      <c r="N1751" s="234"/>
      <c r="O1751" s="234"/>
      <c r="P1751" s="234"/>
      <c r="Q1751" s="234"/>
      <c r="R1751" s="234"/>
      <c r="S1751" s="234"/>
      <c r="T1751" s="234"/>
      <c r="U1751" s="234"/>
      <c r="V1751" s="234"/>
      <c r="W1751" s="234"/>
      <c r="X1751" s="234"/>
      <c r="Y1751" s="234"/>
      <c r="Z1751" s="234"/>
      <c r="AA1751" s="234"/>
      <c r="AB1751" s="234"/>
      <c r="AC1751" s="234"/>
      <c r="AD1751" s="234"/>
      <c r="AE1751" s="234"/>
      <c r="AF1751" s="234"/>
      <c r="AG1751" s="234"/>
      <c r="AH1751" s="234"/>
      <c r="AI1751" s="234"/>
      <c r="AJ1751" s="234"/>
      <c r="AK1751" s="234"/>
      <c r="AL1751" s="258" t="str">
        <f t="shared" si="227"/>
        <v>нет</v>
      </c>
      <c r="AM1751" s="258" t="str">
        <f t="shared" si="229"/>
        <v>нет</v>
      </c>
      <c r="AN1751" s="258">
        <f t="shared" si="226"/>
        <v>0</v>
      </c>
      <c r="AO1751" s="258" t="e">
        <f t="shared" si="228"/>
        <v>#VALUE!</v>
      </c>
    </row>
    <row r="1752" spans="1:41">
      <c r="A1752" s="261" t="e">
        <f t="shared" si="230"/>
        <v>#VALUE!</v>
      </c>
      <c r="B1752" s="241">
        <v>1749</v>
      </c>
      <c r="C1752" s="242"/>
      <c r="D1752" s="257" t="str">
        <f t="shared" si="223"/>
        <v/>
      </c>
      <c r="E1752" s="234"/>
      <c r="F1752" s="234"/>
      <c r="G1752" s="242"/>
      <c r="H1752" s="257" t="str">
        <f t="shared" si="224"/>
        <v/>
      </c>
      <c r="I1752" s="234"/>
      <c r="J1752" s="234"/>
      <c r="K1752" s="234"/>
      <c r="L1752" s="234"/>
      <c r="M1752" s="308">
        <f t="shared" si="225"/>
        <v>0</v>
      </c>
      <c r="N1752" s="234"/>
      <c r="O1752" s="234"/>
      <c r="P1752" s="234"/>
      <c r="Q1752" s="234"/>
      <c r="R1752" s="234"/>
      <c r="S1752" s="234"/>
      <c r="T1752" s="234"/>
      <c r="U1752" s="234"/>
      <c r="V1752" s="234"/>
      <c r="W1752" s="234"/>
      <c r="X1752" s="234"/>
      <c r="Y1752" s="234"/>
      <c r="Z1752" s="234"/>
      <c r="AA1752" s="234"/>
      <c r="AB1752" s="234"/>
      <c r="AC1752" s="234"/>
      <c r="AD1752" s="234"/>
      <c r="AE1752" s="234"/>
      <c r="AF1752" s="234"/>
      <c r="AG1752" s="234"/>
      <c r="AH1752" s="234"/>
      <c r="AI1752" s="234"/>
      <c r="AJ1752" s="234"/>
      <c r="AK1752" s="234"/>
      <c r="AL1752" s="258" t="str">
        <f t="shared" si="227"/>
        <v>нет</v>
      </c>
      <c r="AM1752" s="258" t="str">
        <f t="shared" si="229"/>
        <v>нет</v>
      </c>
      <c r="AN1752" s="258">
        <f t="shared" si="226"/>
        <v>0</v>
      </c>
      <c r="AO1752" s="258" t="e">
        <f t="shared" si="228"/>
        <v>#VALUE!</v>
      </c>
    </row>
    <row r="1753" spans="1:41">
      <c r="A1753" s="261" t="e">
        <f t="shared" si="230"/>
        <v>#VALUE!</v>
      </c>
      <c r="B1753" s="241">
        <v>1750</v>
      </c>
      <c r="C1753" s="242"/>
      <c r="D1753" s="257" t="str">
        <f t="shared" si="223"/>
        <v/>
      </c>
      <c r="E1753" s="234"/>
      <c r="F1753" s="234"/>
      <c r="G1753" s="242"/>
      <c r="H1753" s="257" t="str">
        <f t="shared" si="224"/>
        <v/>
      </c>
      <c r="I1753" s="234"/>
      <c r="J1753" s="234"/>
      <c r="K1753" s="234"/>
      <c r="L1753" s="234"/>
      <c r="M1753" s="308">
        <f t="shared" si="225"/>
        <v>0</v>
      </c>
      <c r="N1753" s="234"/>
      <c r="O1753" s="234"/>
      <c r="P1753" s="234"/>
      <c r="Q1753" s="234"/>
      <c r="R1753" s="234"/>
      <c r="S1753" s="234"/>
      <c r="T1753" s="234"/>
      <c r="U1753" s="234"/>
      <c r="V1753" s="234"/>
      <c r="W1753" s="234"/>
      <c r="X1753" s="234"/>
      <c r="Y1753" s="234"/>
      <c r="Z1753" s="234"/>
      <c r="AA1753" s="234"/>
      <c r="AB1753" s="234"/>
      <c r="AC1753" s="234"/>
      <c r="AD1753" s="234"/>
      <c r="AE1753" s="234"/>
      <c r="AF1753" s="234"/>
      <c r="AG1753" s="234"/>
      <c r="AH1753" s="234"/>
      <c r="AI1753" s="234"/>
      <c r="AJ1753" s="234"/>
      <c r="AK1753" s="234"/>
      <c r="AL1753" s="258" t="str">
        <f t="shared" si="227"/>
        <v>нет</v>
      </c>
      <c r="AM1753" s="258" t="str">
        <f t="shared" si="229"/>
        <v>нет</v>
      </c>
      <c r="AN1753" s="258">
        <f t="shared" si="226"/>
        <v>0</v>
      </c>
      <c r="AO1753" s="258" t="e">
        <f t="shared" si="228"/>
        <v>#VALUE!</v>
      </c>
    </row>
    <row r="1754" spans="1:41">
      <c r="A1754" s="261" t="e">
        <f t="shared" si="230"/>
        <v>#VALUE!</v>
      </c>
      <c r="B1754" s="241">
        <v>1751</v>
      </c>
      <c r="C1754" s="242"/>
      <c r="D1754" s="257" t="str">
        <f t="shared" si="223"/>
        <v/>
      </c>
      <c r="E1754" s="234"/>
      <c r="F1754" s="234"/>
      <c r="G1754" s="242"/>
      <c r="H1754" s="257" t="str">
        <f t="shared" si="224"/>
        <v/>
      </c>
      <c r="I1754" s="234"/>
      <c r="J1754" s="234"/>
      <c r="K1754" s="234"/>
      <c r="L1754" s="234"/>
      <c r="M1754" s="308">
        <f t="shared" si="225"/>
        <v>0</v>
      </c>
      <c r="N1754" s="234"/>
      <c r="O1754" s="234"/>
      <c r="P1754" s="234"/>
      <c r="Q1754" s="234"/>
      <c r="R1754" s="234"/>
      <c r="S1754" s="234"/>
      <c r="T1754" s="234"/>
      <c r="U1754" s="234"/>
      <c r="V1754" s="234"/>
      <c r="W1754" s="234"/>
      <c r="X1754" s="234"/>
      <c r="Y1754" s="234"/>
      <c r="Z1754" s="234"/>
      <c r="AA1754" s="234"/>
      <c r="AB1754" s="234"/>
      <c r="AC1754" s="234"/>
      <c r="AD1754" s="234"/>
      <c r="AE1754" s="234"/>
      <c r="AF1754" s="234"/>
      <c r="AG1754" s="234"/>
      <c r="AH1754" s="234"/>
      <c r="AI1754" s="234"/>
      <c r="AJ1754" s="234"/>
      <c r="AK1754" s="234"/>
      <c r="AL1754" s="258" t="str">
        <f t="shared" si="227"/>
        <v>нет</v>
      </c>
      <c r="AM1754" s="258" t="str">
        <f t="shared" si="229"/>
        <v>нет</v>
      </c>
      <c r="AN1754" s="258">
        <f t="shared" si="226"/>
        <v>0</v>
      </c>
      <c r="AO1754" s="258" t="e">
        <f t="shared" si="228"/>
        <v>#VALUE!</v>
      </c>
    </row>
    <row r="1755" spans="1:41">
      <c r="A1755" s="261" t="e">
        <f t="shared" si="230"/>
        <v>#VALUE!</v>
      </c>
      <c r="B1755" s="241">
        <v>1752</v>
      </c>
      <c r="C1755" s="242"/>
      <c r="D1755" s="257" t="str">
        <f t="shared" si="223"/>
        <v/>
      </c>
      <c r="E1755" s="234"/>
      <c r="F1755" s="234"/>
      <c r="G1755" s="242"/>
      <c r="H1755" s="257" t="str">
        <f t="shared" si="224"/>
        <v/>
      </c>
      <c r="I1755" s="234"/>
      <c r="J1755" s="234"/>
      <c r="K1755" s="234"/>
      <c r="L1755" s="234"/>
      <c r="M1755" s="308">
        <f t="shared" si="225"/>
        <v>0</v>
      </c>
      <c r="N1755" s="234"/>
      <c r="O1755" s="234"/>
      <c r="P1755" s="234"/>
      <c r="Q1755" s="234"/>
      <c r="R1755" s="234"/>
      <c r="S1755" s="234"/>
      <c r="T1755" s="234"/>
      <c r="U1755" s="234"/>
      <c r="V1755" s="234"/>
      <c r="W1755" s="234"/>
      <c r="X1755" s="234"/>
      <c r="Y1755" s="234"/>
      <c r="Z1755" s="234"/>
      <c r="AA1755" s="234"/>
      <c r="AB1755" s="234"/>
      <c r="AC1755" s="234"/>
      <c r="AD1755" s="234"/>
      <c r="AE1755" s="234"/>
      <c r="AF1755" s="234"/>
      <c r="AG1755" s="234"/>
      <c r="AH1755" s="234"/>
      <c r="AI1755" s="234"/>
      <c r="AJ1755" s="234"/>
      <c r="AK1755" s="234"/>
      <c r="AL1755" s="258" t="str">
        <f t="shared" si="227"/>
        <v>нет</v>
      </c>
      <c r="AM1755" s="258" t="str">
        <f t="shared" si="229"/>
        <v>нет</v>
      </c>
      <c r="AN1755" s="258">
        <f t="shared" si="226"/>
        <v>0</v>
      </c>
      <c r="AO1755" s="258" t="e">
        <f t="shared" si="228"/>
        <v>#VALUE!</v>
      </c>
    </row>
    <row r="1756" spans="1:41">
      <c r="A1756" s="261" t="e">
        <f t="shared" si="230"/>
        <v>#VALUE!</v>
      </c>
      <c r="B1756" s="241">
        <v>1753</v>
      </c>
      <c r="C1756" s="242"/>
      <c r="D1756" s="257" t="str">
        <f t="shared" si="223"/>
        <v/>
      </c>
      <c r="E1756" s="234"/>
      <c r="F1756" s="234"/>
      <c r="G1756" s="242"/>
      <c r="H1756" s="257" t="str">
        <f t="shared" si="224"/>
        <v/>
      </c>
      <c r="I1756" s="234"/>
      <c r="J1756" s="234"/>
      <c r="K1756" s="234"/>
      <c r="L1756" s="234"/>
      <c r="M1756" s="308">
        <f t="shared" si="225"/>
        <v>0</v>
      </c>
      <c r="N1756" s="234"/>
      <c r="O1756" s="234"/>
      <c r="P1756" s="234"/>
      <c r="Q1756" s="234"/>
      <c r="R1756" s="234"/>
      <c r="S1756" s="234"/>
      <c r="T1756" s="234"/>
      <c r="U1756" s="234"/>
      <c r="V1756" s="234"/>
      <c r="W1756" s="234"/>
      <c r="X1756" s="234"/>
      <c r="Y1756" s="234"/>
      <c r="Z1756" s="234"/>
      <c r="AA1756" s="234"/>
      <c r="AB1756" s="234"/>
      <c r="AC1756" s="234"/>
      <c r="AD1756" s="234"/>
      <c r="AE1756" s="234"/>
      <c r="AF1756" s="234"/>
      <c r="AG1756" s="234"/>
      <c r="AH1756" s="234"/>
      <c r="AI1756" s="234"/>
      <c r="AJ1756" s="234"/>
      <c r="AK1756" s="234"/>
      <c r="AL1756" s="258" t="str">
        <f t="shared" si="227"/>
        <v>нет</v>
      </c>
      <c r="AM1756" s="258" t="str">
        <f t="shared" si="229"/>
        <v>нет</v>
      </c>
      <c r="AN1756" s="258">
        <f t="shared" si="226"/>
        <v>0</v>
      </c>
      <c r="AO1756" s="258" t="e">
        <f t="shared" si="228"/>
        <v>#VALUE!</v>
      </c>
    </row>
    <row r="1757" spans="1:41">
      <c r="A1757" s="261" t="e">
        <f t="shared" si="230"/>
        <v>#VALUE!</v>
      </c>
      <c r="B1757" s="241">
        <v>1754</v>
      </c>
      <c r="C1757" s="242"/>
      <c r="D1757" s="257" t="str">
        <f t="shared" si="223"/>
        <v/>
      </c>
      <c r="E1757" s="234"/>
      <c r="F1757" s="234"/>
      <c r="G1757" s="242"/>
      <c r="H1757" s="257" t="str">
        <f t="shared" si="224"/>
        <v/>
      </c>
      <c r="I1757" s="234"/>
      <c r="J1757" s="234"/>
      <c r="K1757" s="234"/>
      <c r="L1757" s="234"/>
      <c r="M1757" s="308">
        <f t="shared" si="225"/>
        <v>0</v>
      </c>
      <c r="N1757" s="234"/>
      <c r="O1757" s="234"/>
      <c r="P1757" s="234"/>
      <c r="Q1757" s="234"/>
      <c r="R1757" s="234"/>
      <c r="S1757" s="234"/>
      <c r="T1757" s="234"/>
      <c r="U1757" s="234"/>
      <c r="V1757" s="234"/>
      <c r="W1757" s="234"/>
      <c r="X1757" s="234"/>
      <c r="Y1757" s="234"/>
      <c r="Z1757" s="234"/>
      <c r="AA1757" s="234"/>
      <c r="AB1757" s="234"/>
      <c r="AC1757" s="234"/>
      <c r="AD1757" s="234"/>
      <c r="AE1757" s="234"/>
      <c r="AF1757" s="234"/>
      <c r="AG1757" s="234"/>
      <c r="AH1757" s="234"/>
      <c r="AI1757" s="234"/>
      <c r="AJ1757" s="234"/>
      <c r="AK1757" s="234"/>
      <c r="AL1757" s="258" t="str">
        <f t="shared" si="227"/>
        <v>нет</v>
      </c>
      <c r="AM1757" s="258" t="str">
        <f t="shared" si="229"/>
        <v>нет</v>
      </c>
      <c r="AN1757" s="258">
        <f t="shared" si="226"/>
        <v>0</v>
      </c>
      <c r="AO1757" s="258" t="e">
        <f t="shared" si="228"/>
        <v>#VALUE!</v>
      </c>
    </row>
    <row r="1758" spans="1:41">
      <c r="A1758" s="261" t="e">
        <f t="shared" si="230"/>
        <v>#VALUE!</v>
      </c>
      <c r="B1758" s="241">
        <v>1755</v>
      </c>
      <c r="C1758" s="242"/>
      <c r="D1758" s="257" t="str">
        <f t="shared" si="223"/>
        <v/>
      </c>
      <c r="E1758" s="234"/>
      <c r="F1758" s="234"/>
      <c r="G1758" s="242"/>
      <c r="H1758" s="257" t="str">
        <f t="shared" si="224"/>
        <v/>
      </c>
      <c r="I1758" s="234"/>
      <c r="J1758" s="234"/>
      <c r="K1758" s="234"/>
      <c r="L1758" s="234"/>
      <c r="M1758" s="308">
        <f t="shared" si="225"/>
        <v>0</v>
      </c>
      <c r="N1758" s="234"/>
      <c r="O1758" s="234"/>
      <c r="P1758" s="234"/>
      <c r="Q1758" s="234"/>
      <c r="R1758" s="234"/>
      <c r="S1758" s="234"/>
      <c r="T1758" s="234"/>
      <c r="U1758" s="234"/>
      <c r="V1758" s="234"/>
      <c r="W1758" s="234"/>
      <c r="X1758" s="234"/>
      <c r="Y1758" s="234"/>
      <c r="Z1758" s="234"/>
      <c r="AA1758" s="234"/>
      <c r="AB1758" s="234"/>
      <c r="AC1758" s="234"/>
      <c r="AD1758" s="234"/>
      <c r="AE1758" s="234"/>
      <c r="AF1758" s="234"/>
      <c r="AG1758" s="234"/>
      <c r="AH1758" s="234"/>
      <c r="AI1758" s="234"/>
      <c r="AJ1758" s="234"/>
      <c r="AK1758" s="234"/>
      <c r="AL1758" s="258" t="str">
        <f t="shared" si="227"/>
        <v>нет</v>
      </c>
      <c r="AM1758" s="258" t="str">
        <f t="shared" si="229"/>
        <v>нет</v>
      </c>
      <c r="AN1758" s="258">
        <f t="shared" si="226"/>
        <v>0</v>
      </c>
      <c r="AO1758" s="258" t="e">
        <f t="shared" si="228"/>
        <v>#VALUE!</v>
      </c>
    </row>
    <row r="1759" spans="1:41">
      <c r="A1759" s="261" t="e">
        <f t="shared" si="230"/>
        <v>#VALUE!</v>
      </c>
      <c r="B1759" s="241">
        <v>1756</v>
      </c>
      <c r="C1759" s="242"/>
      <c r="D1759" s="257" t="str">
        <f t="shared" si="223"/>
        <v/>
      </c>
      <c r="E1759" s="234"/>
      <c r="F1759" s="234"/>
      <c r="G1759" s="242"/>
      <c r="H1759" s="257" t="str">
        <f t="shared" si="224"/>
        <v/>
      </c>
      <c r="I1759" s="234"/>
      <c r="J1759" s="234"/>
      <c r="K1759" s="234"/>
      <c r="L1759" s="234"/>
      <c r="M1759" s="308">
        <f t="shared" si="225"/>
        <v>0</v>
      </c>
      <c r="N1759" s="234"/>
      <c r="O1759" s="234"/>
      <c r="P1759" s="234"/>
      <c r="Q1759" s="234"/>
      <c r="R1759" s="234"/>
      <c r="S1759" s="234"/>
      <c r="T1759" s="234"/>
      <c r="U1759" s="234"/>
      <c r="V1759" s="234"/>
      <c r="W1759" s="234"/>
      <c r="X1759" s="234"/>
      <c r="Y1759" s="234"/>
      <c r="Z1759" s="234"/>
      <c r="AA1759" s="234"/>
      <c r="AB1759" s="234"/>
      <c r="AC1759" s="234"/>
      <c r="AD1759" s="234"/>
      <c r="AE1759" s="234"/>
      <c r="AF1759" s="234"/>
      <c r="AG1759" s="234"/>
      <c r="AH1759" s="234"/>
      <c r="AI1759" s="234"/>
      <c r="AJ1759" s="234"/>
      <c r="AK1759" s="234"/>
      <c r="AL1759" s="258" t="str">
        <f t="shared" si="227"/>
        <v>нет</v>
      </c>
      <c r="AM1759" s="258" t="str">
        <f t="shared" si="229"/>
        <v>нет</v>
      </c>
      <c r="AN1759" s="258">
        <f t="shared" si="226"/>
        <v>0</v>
      </c>
      <c r="AO1759" s="258" t="e">
        <f t="shared" si="228"/>
        <v>#VALUE!</v>
      </c>
    </row>
    <row r="1760" spans="1:41">
      <c r="A1760" s="261" t="e">
        <f t="shared" si="230"/>
        <v>#VALUE!</v>
      </c>
      <c r="B1760" s="241">
        <v>1757</v>
      </c>
      <c r="C1760" s="242"/>
      <c r="D1760" s="257" t="str">
        <f t="shared" si="223"/>
        <v/>
      </c>
      <c r="E1760" s="234"/>
      <c r="F1760" s="234"/>
      <c r="G1760" s="242"/>
      <c r="H1760" s="257" t="str">
        <f t="shared" si="224"/>
        <v/>
      </c>
      <c r="I1760" s="234"/>
      <c r="J1760" s="234"/>
      <c r="K1760" s="234"/>
      <c r="L1760" s="234"/>
      <c r="M1760" s="308">
        <f t="shared" si="225"/>
        <v>0</v>
      </c>
      <c r="N1760" s="234"/>
      <c r="O1760" s="234"/>
      <c r="P1760" s="234"/>
      <c r="Q1760" s="234"/>
      <c r="R1760" s="234"/>
      <c r="S1760" s="234"/>
      <c r="T1760" s="234"/>
      <c r="U1760" s="234"/>
      <c r="V1760" s="234"/>
      <c r="W1760" s="234"/>
      <c r="X1760" s="234"/>
      <c r="Y1760" s="234"/>
      <c r="Z1760" s="234"/>
      <c r="AA1760" s="234"/>
      <c r="AB1760" s="234"/>
      <c r="AC1760" s="234"/>
      <c r="AD1760" s="234"/>
      <c r="AE1760" s="234"/>
      <c r="AF1760" s="234"/>
      <c r="AG1760" s="234"/>
      <c r="AH1760" s="234"/>
      <c r="AI1760" s="234"/>
      <c r="AJ1760" s="234"/>
      <c r="AK1760" s="234"/>
      <c r="AL1760" s="258" t="str">
        <f t="shared" si="227"/>
        <v>нет</v>
      </c>
      <c r="AM1760" s="258" t="str">
        <f t="shared" si="229"/>
        <v>нет</v>
      </c>
      <c r="AN1760" s="258">
        <f t="shared" si="226"/>
        <v>0</v>
      </c>
      <c r="AO1760" s="258" t="e">
        <f t="shared" si="228"/>
        <v>#VALUE!</v>
      </c>
    </row>
    <row r="1761" spans="1:41">
      <c r="A1761" s="261" t="e">
        <f t="shared" si="230"/>
        <v>#VALUE!</v>
      </c>
      <c r="B1761" s="241">
        <v>1758</v>
      </c>
      <c r="C1761" s="242"/>
      <c r="D1761" s="257" t="str">
        <f t="shared" si="223"/>
        <v/>
      </c>
      <c r="E1761" s="234"/>
      <c r="F1761" s="234"/>
      <c r="G1761" s="242"/>
      <c r="H1761" s="257" t="str">
        <f t="shared" si="224"/>
        <v/>
      </c>
      <c r="I1761" s="234"/>
      <c r="J1761" s="234"/>
      <c r="K1761" s="234"/>
      <c r="L1761" s="234"/>
      <c r="M1761" s="308">
        <f t="shared" si="225"/>
        <v>0</v>
      </c>
      <c r="N1761" s="234"/>
      <c r="O1761" s="234"/>
      <c r="P1761" s="234"/>
      <c r="Q1761" s="234"/>
      <c r="R1761" s="234"/>
      <c r="S1761" s="234"/>
      <c r="T1761" s="234"/>
      <c r="U1761" s="234"/>
      <c r="V1761" s="234"/>
      <c r="W1761" s="234"/>
      <c r="X1761" s="234"/>
      <c r="Y1761" s="234"/>
      <c r="Z1761" s="234"/>
      <c r="AA1761" s="234"/>
      <c r="AB1761" s="234"/>
      <c r="AC1761" s="234"/>
      <c r="AD1761" s="234"/>
      <c r="AE1761" s="234"/>
      <c r="AF1761" s="234"/>
      <c r="AG1761" s="234"/>
      <c r="AH1761" s="234"/>
      <c r="AI1761" s="234"/>
      <c r="AJ1761" s="234"/>
      <c r="AK1761" s="234"/>
      <c r="AL1761" s="258" t="str">
        <f t="shared" si="227"/>
        <v>нет</v>
      </c>
      <c r="AM1761" s="258" t="str">
        <f t="shared" si="229"/>
        <v>нет</v>
      </c>
      <c r="AN1761" s="258">
        <f t="shared" si="226"/>
        <v>0</v>
      </c>
      <c r="AO1761" s="258" t="e">
        <f t="shared" si="228"/>
        <v>#VALUE!</v>
      </c>
    </row>
    <row r="1762" spans="1:41">
      <c r="A1762" s="261" t="e">
        <f t="shared" si="230"/>
        <v>#VALUE!</v>
      </c>
      <c r="B1762" s="241">
        <v>1759</v>
      </c>
      <c r="C1762" s="242"/>
      <c r="D1762" s="257" t="str">
        <f t="shared" si="223"/>
        <v/>
      </c>
      <c r="E1762" s="234"/>
      <c r="F1762" s="234"/>
      <c r="G1762" s="242"/>
      <c r="H1762" s="257" t="str">
        <f t="shared" si="224"/>
        <v/>
      </c>
      <c r="I1762" s="234"/>
      <c r="J1762" s="234"/>
      <c r="K1762" s="234"/>
      <c r="L1762" s="234"/>
      <c r="M1762" s="308">
        <f t="shared" si="225"/>
        <v>0</v>
      </c>
      <c r="N1762" s="234"/>
      <c r="O1762" s="234"/>
      <c r="P1762" s="234"/>
      <c r="Q1762" s="234"/>
      <c r="R1762" s="234"/>
      <c r="S1762" s="234"/>
      <c r="T1762" s="234"/>
      <c r="U1762" s="234"/>
      <c r="V1762" s="234"/>
      <c r="W1762" s="234"/>
      <c r="X1762" s="234"/>
      <c r="Y1762" s="234"/>
      <c r="Z1762" s="234"/>
      <c r="AA1762" s="234"/>
      <c r="AB1762" s="234"/>
      <c r="AC1762" s="234"/>
      <c r="AD1762" s="234"/>
      <c r="AE1762" s="234"/>
      <c r="AF1762" s="234"/>
      <c r="AG1762" s="234"/>
      <c r="AH1762" s="234"/>
      <c r="AI1762" s="234"/>
      <c r="AJ1762" s="234"/>
      <c r="AK1762" s="234"/>
      <c r="AL1762" s="258" t="str">
        <f t="shared" si="227"/>
        <v>нет</v>
      </c>
      <c r="AM1762" s="258" t="str">
        <f t="shared" si="229"/>
        <v>нет</v>
      </c>
      <c r="AN1762" s="258">
        <f t="shared" si="226"/>
        <v>0</v>
      </c>
      <c r="AO1762" s="258" t="e">
        <f t="shared" si="228"/>
        <v>#VALUE!</v>
      </c>
    </row>
    <row r="1763" spans="1:41">
      <c r="A1763" s="261" t="e">
        <f t="shared" si="230"/>
        <v>#VALUE!</v>
      </c>
      <c r="B1763" s="241">
        <v>1760</v>
      </c>
      <c r="C1763" s="242"/>
      <c r="D1763" s="257" t="str">
        <f t="shared" si="223"/>
        <v/>
      </c>
      <c r="E1763" s="234"/>
      <c r="F1763" s="234"/>
      <c r="G1763" s="242"/>
      <c r="H1763" s="257" t="str">
        <f t="shared" si="224"/>
        <v/>
      </c>
      <c r="I1763" s="234"/>
      <c r="J1763" s="234"/>
      <c r="K1763" s="234"/>
      <c r="L1763" s="234"/>
      <c r="M1763" s="308">
        <f t="shared" si="225"/>
        <v>0</v>
      </c>
      <c r="N1763" s="234"/>
      <c r="O1763" s="234"/>
      <c r="P1763" s="234"/>
      <c r="Q1763" s="234"/>
      <c r="R1763" s="234"/>
      <c r="S1763" s="234"/>
      <c r="T1763" s="234"/>
      <c r="U1763" s="234"/>
      <c r="V1763" s="234"/>
      <c r="W1763" s="234"/>
      <c r="X1763" s="234"/>
      <c r="Y1763" s="234"/>
      <c r="Z1763" s="234"/>
      <c r="AA1763" s="234"/>
      <c r="AB1763" s="234"/>
      <c r="AC1763" s="234"/>
      <c r="AD1763" s="234"/>
      <c r="AE1763" s="234"/>
      <c r="AF1763" s="234"/>
      <c r="AG1763" s="234"/>
      <c r="AH1763" s="234"/>
      <c r="AI1763" s="234"/>
      <c r="AJ1763" s="234"/>
      <c r="AK1763" s="234"/>
      <c r="AL1763" s="258" t="str">
        <f t="shared" si="227"/>
        <v>нет</v>
      </c>
      <c r="AM1763" s="258" t="str">
        <f t="shared" si="229"/>
        <v>нет</v>
      </c>
      <c r="AN1763" s="258">
        <f t="shared" si="226"/>
        <v>0</v>
      </c>
      <c r="AO1763" s="258" t="e">
        <f t="shared" si="228"/>
        <v>#VALUE!</v>
      </c>
    </row>
    <row r="1764" spans="1:41">
      <c r="A1764" s="261" t="e">
        <f t="shared" si="230"/>
        <v>#VALUE!</v>
      </c>
      <c r="B1764" s="241">
        <v>1761</v>
      </c>
      <c r="C1764" s="242"/>
      <c r="D1764" s="257" t="str">
        <f t="shared" si="223"/>
        <v/>
      </c>
      <c r="E1764" s="234"/>
      <c r="F1764" s="234"/>
      <c r="G1764" s="242"/>
      <c r="H1764" s="257" t="str">
        <f t="shared" si="224"/>
        <v/>
      </c>
      <c r="I1764" s="234"/>
      <c r="J1764" s="234"/>
      <c r="K1764" s="234"/>
      <c r="L1764" s="234"/>
      <c r="M1764" s="308">
        <f t="shared" si="225"/>
        <v>0</v>
      </c>
      <c r="N1764" s="234"/>
      <c r="O1764" s="234"/>
      <c r="P1764" s="234"/>
      <c r="Q1764" s="234"/>
      <c r="R1764" s="234"/>
      <c r="S1764" s="234"/>
      <c r="T1764" s="234"/>
      <c r="U1764" s="234"/>
      <c r="V1764" s="234"/>
      <c r="W1764" s="234"/>
      <c r="X1764" s="234"/>
      <c r="Y1764" s="234"/>
      <c r="Z1764" s="234"/>
      <c r="AA1764" s="234"/>
      <c r="AB1764" s="234"/>
      <c r="AC1764" s="234"/>
      <c r="AD1764" s="234"/>
      <c r="AE1764" s="234"/>
      <c r="AF1764" s="234"/>
      <c r="AG1764" s="234"/>
      <c r="AH1764" s="234"/>
      <c r="AI1764" s="234"/>
      <c r="AJ1764" s="234"/>
      <c r="AK1764" s="234"/>
      <c r="AL1764" s="258" t="str">
        <f t="shared" si="227"/>
        <v>нет</v>
      </c>
      <c r="AM1764" s="258" t="str">
        <f t="shared" si="229"/>
        <v>нет</v>
      </c>
      <c r="AN1764" s="258">
        <f t="shared" si="226"/>
        <v>0</v>
      </c>
      <c r="AO1764" s="258" t="e">
        <f t="shared" si="228"/>
        <v>#VALUE!</v>
      </c>
    </row>
    <row r="1765" spans="1:41">
      <c r="A1765" s="261" t="e">
        <f t="shared" si="230"/>
        <v>#VALUE!</v>
      </c>
      <c r="B1765" s="241">
        <v>1762</v>
      </c>
      <c r="C1765" s="242"/>
      <c r="D1765" s="257" t="str">
        <f t="shared" si="223"/>
        <v/>
      </c>
      <c r="E1765" s="234"/>
      <c r="F1765" s="234"/>
      <c r="G1765" s="242"/>
      <c r="H1765" s="257" t="str">
        <f t="shared" si="224"/>
        <v/>
      </c>
      <c r="I1765" s="234"/>
      <c r="J1765" s="234"/>
      <c r="K1765" s="234"/>
      <c r="L1765" s="234"/>
      <c r="M1765" s="308">
        <f t="shared" si="225"/>
        <v>0</v>
      </c>
      <c r="N1765" s="234"/>
      <c r="O1765" s="234"/>
      <c r="P1765" s="234"/>
      <c r="Q1765" s="234"/>
      <c r="R1765" s="234"/>
      <c r="S1765" s="234"/>
      <c r="T1765" s="234"/>
      <c r="U1765" s="234"/>
      <c r="V1765" s="234"/>
      <c r="W1765" s="234"/>
      <c r="X1765" s="234"/>
      <c r="Y1765" s="234"/>
      <c r="Z1765" s="234"/>
      <c r="AA1765" s="234"/>
      <c r="AB1765" s="234"/>
      <c r="AC1765" s="234"/>
      <c r="AD1765" s="234"/>
      <c r="AE1765" s="234"/>
      <c r="AF1765" s="234"/>
      <c r="AG1765" s="234"/>
      <c r="AH1765" s="234"/>
      <c r="AI1765" s="234"/>
      <c r="AJ1765" s="234"/>
      <c r="AK1765" s="234"/>
      <c r="AL1765" s="258" t="str">
        <f t="shared" si="227"/>
        <v>нет</v>
      </c>
      <c r="AM1765" s="258" t="str">
        <f t="shared" si="229"/>
        <v>нет</v>
      </c>
      <c r="AN1765" s="258">
        <f t="shared" si="226"/>
        <v>0</v>
      </c>
      <c r="AO1765" s="258" t="e">
        <f t="shared" si="228"/>
        <v>#VALUE!</v>
      </c>
    </row>
    <row r="1766" spans="1:41">
      <c r="A1766" s="261" t="e">
        <f t="shared" si="230"/>
        <v>#VALUE!</v>
      </c>
      <c r="B1766" s="241">
        <v>1763</v>
      </c>
      <c r="C1766" s="242"/>
      <c r="D1766" s="257" t="str">
        <f t="shared" si="223"/>
        <v/>
      </c>
      <c r="E1766" s="234"/>
      <c r="F1766" s="234"/>
      <c r="G1766" s="242"/>
      <c r="H1766" s="257" t="str">
        <f t="shared" si="224"/>
        <v/>
      </c>
      <c r="I1766" s="234"/>
      <c r="J1766" s="234"/>
      <c r="K1766" s="234"/>
      <c r="L1766" s="234"/>
      <c r="M1766" s="308">
        <f t="shared" si="225"/>
        <v>0</v>
      </c>
      <c r="N1766" s="234"/>
      <c r="O1766" s="234"/>
      <c r="P1766" s="234"/>
      <c r="Q1766" s="234"/>
      <c r="R1766" s="234"/>
      <c r="S1766" s="234"/>
      <c r="T1766" s="234"/>
      <c r="U1766" s="234"/>
      <c r="V1766" s="234"/>
      <c r="W1766" s="234"/>
      <c r="X1766" s="234"/>
      <c r="Y1766" s="234"/>
      <c r="Z1766" s="234"/>
      <c r="AA1766" s="234"/>
      <c r="AB1766" s="234"/>
      <c r="AC1766" s="234"/>
      <c r="AD1766" s="234"/>
      <c r="AE1766" s="234"/>
      <c r="AF1766" s="234"/>
      <c r="AG1766" s="234"/>
      <c r="AH1766" s="234"/>
      <c r="AI1766" s="234"/>
      <c r="AJ1766" s="234"/>
      <c r="AK1766" s="234"/>
      <c r="AL1766" s="258" t="str">
        <f t="shared" si="227"/>
        <v>нет</v>
      </c>
      <c r="AM1766" s="258" t="str">
        <f t="shared" si="229"/>
        <v>нет</v>
      </c>
      <c r="AN1766" s="258">
        <f t="shared" si="226"/>
        <v>0</v>
      </c>
      <c r="AO1766" s="258" t="e">
        <f t="shared" si="228"/>
        <v>#VALUE!</v>
      </c>
    </row>
    <row r="1767" spans="1:41">
      <c r="A1767" s="261" t="e">
        <f t="shared" si="230"/>
        <v>#VALUE!</v>
      </c>
      <c r="B1767" s="241">
        <v>1764</v>
      </c>
      <c r="C1767" s="242"/>
      <c r="D1767" s="257" t="str">
        <f t="shared" si="223"/>
        <v/>
      </c>
      <c r="E1767" s="234"/>
      <c r="F1767" s="234"/>
      <c r="G1767" s="242"/>
      <c r="H1767" s="257" t="str">
        <f t="shared" si="224"/>
        <v/>
      </c>
      <c r="I1767" s="234"/>
      <c r="J1767" s="234"/>
      <c r="K1767" s="234"/>
      <c r="L1767" s="234"/>
      <c r="M1767" s="308">
        <f t="shared" si="225"/>
        <v>0</v>
      </c>
      <c r="N1767" s="234"/>
      <c r="O1767" s="234"/>
      <c r="P1767" s="234"/>
      <c r="Q1767" s="234"/>
      <c r="R1767" s="234"/>
      <c r="S1767" s="234"/>
      <c r="T1767" s="234"/>
      <c r="U1767" s="234"/>
      <c r="V1767" s="234"/>
      <c r="W1767" s="234"/>
      <c r="X1767" s="234"/>
      <c r="Y1767" s="234"/>
      <c r="Z1767" s="234"/>
      <c r="AA1767" s="234"/>
      <c r="AB1767" s="234"/>
      <c r="AC1767" s="234"/>
      <c r="AD1767" s="234"/>
      <c r="AE1767" s="234"/>
      <c r="AF1767" s="234"/>
      <c r="AG1767" s="234"/>
      <c r="AH1767" s="234"/>
      <c r="AI1767" s="234"/>
      <c r="AJ1767" s="234"/>
      <c r="AK1767" s="234"/>
      <c r="AL1767" s="258" t="str">
        <f t="shared" si="227"/>
        <v>нет</v>
      </c>
      <c r="AM1767" s="258" t="str">
        <f t="shared" si="229"/>
        <v>нет</v>
      </c>
      <c r="AN1767" s="258">
        <f t="shared" si="226"/>
        <v>0</v>
      </c>
      <c r="AO1767" s="258" t="e">
        <f t="shared" si="228"/>
        <v>#VALUE!</v>
      </c>
    </row>
    <row r="1768" spans="1:41">
      <c r="A1768" s="261" t="e">
        <f t="shared" si="230"/>
        <v>#VALUE!</v>
      </c>
      <c r="B1768" s="241">
        <v>1765</v>
      </c>
      <c r="C1768" s="242"/>
      <c r="D1768" s="257" t="str">
        <f t="shared" si="223"/>
        <v/>
      </c>
      <c r="E1768" s="234"/>
      <c r="F1768" s="234"/>
      <c r="G1768" s="242"/>
      <c r="H1768" s="257" t="str">
        <f t="shared" si="224"/>
        <v/>
      </c>
      <c r="I1768" s="234"/>
      <c r="J1768" s="234"/>
      <c r="K1768" s="234"/>
      <c r="L1768" s="234"/>
      <c r="M1768" s="308">
        <f t="shared" si="225"/>
        <v>0</v>
      </c>
      <c r="N1768" s="234"/>
      <c r="O1768" s="234"/>
      <c r="P1768" s="234"/>
      <c r="Q1768" s="234"/>
      <c r="R1768" s="234"/>
      <c r="S1768" s="234"/>
      <c r="T1768" s="234"/>
      <c r="U1768" s="234"/>
      <c r="V1768" s="234"/>
      <c r="W1768" s="234"/>
      <c r="X1768" s="234"/>
      <c r="Y1768" s="234"/>
      <c r="Z1768" s="234"/>
      <c r="AA1768" s="234"/>
      <c r="AB1768" s="234"/>
      <c r="AC1768" s="234"/>
      <c r="AD1768" s="234"/>
      <c r="AE1768" s="234"/>
      <c r="AF1768" s="234"/>
      <c r="AG1768" s="234"/>
      <c r="AH1768" s="234"/>
      <c r="AI1768" s="234"/>
      <c r="AJ1768" s="234"/>
      <c r="AK1768" s="234"/>
      <c r="AL1768" s="258" t="str">
        <f t="shared" si="227"/>
        <v>нет</v>
      </c>
      <c r="AM1768" s="258" t="str">
        <f t="shared" si="229"/>
        <v>нет</v>
      </c>
      <c r="AN1768" s="258">
        <f t="shared" si="226"/>
        <v>0</v>
      </c>
      <c r="AO1768" s="258" t="e">
        <f t="shared" si="228"/>
        <v>#VALUE!</v>
      </c>
    </row>
    <row r="1769" spans="1:41">
      <c r="A1769" s="261" t="e">
        <f t="shared" si="230"/>
        <v>#VALUE!</v>
      </c>
      <c r="B1769" s="241">
        <v>1766</v>
      </c>
      <c r="C1769" s="242"/>
      <c r="D1769" s="257" t="str">
        <f t="shared" si="223"/>
        <v/>
      </c>
      <c r="E1769" s="234"/>
      <c r="F1769" s="234"/>
      <c r="G1769" s="242"/>
      <c r="H1769" s="257" t="str">
        <f t="shared" si="224"/>
        <v/>
      </c>
      <c r="I1769" s="234"/>
      <c r="J1769" s="234"/>
      <c r="K1769" s="234"/>
      <c r="L1769" s="234"/>
      <c r="M1769" s="308">
        <f t="shared" si="225"/>
        <v>0</v>
      </c>
      <c r="N1769" s="234"/>
      <c r="O1769" s="234"/>
      <c r="P1769" s="234"/>
      <c r="Q1769" s="234"/>
      <c r="R1769" s="234"/>
      <c r="S1769" s="234"/>
      <c r="T1769" s="234"/>
      <c r="U1769" s="234"/>
      <c r="V1769" s="234"/>
      <c r="W1769" s="234"/>
      <c r="X1769" s="234"/>
      <c r="Y1769" s="234"/>
      <c r="Z1769" s="234"/>
      <c r="AA1769" s="234"/>
      <c r="AB1769" s="234"/>
      <c r="AC1769" s="234"/>
      <c r="AD1769" s="234"/>
      <c r="AE1769" s="234"/>
      <c r="AF1769" s="234"/>
      <c r="AG1769" s="234"/>
      <c r="AH1769" s="234"/>
      <c r="AI1769" s="234"/>
      <c r="AJ1769" s="234"/>
      <c r="AK1769" s="234"/>
      <c r="AL1769" s="258" t="str">
        <f t="shared" si="227"/>
        <v>нет</v>
      </c>
      <c r="AM1769" s="258" t="str">
        <f t="shared" si="229"/>
        <v>нет</v>
      </c>
      <c r="AN1769" s="258">
        <f t="shared" si="226"/>
        <v>0</v>
      </c>
      <c r="AO1769" s="258" t="e">
        <f t="shared" si="228"/>
        <v>#VALUE!</v>
      </c>
    </row>
    <row r="1770" spans="1:41">
      <c r="A1770" s="261" t="e">
        <f t="shared" si="230"/>
        <v>#VALUE!</v>
      </c>
      <c r="B1770" s="241">
        <v>1767</v>
      </c>
      <c r="C1770" s="242"/>
      <c r="D1770" s="257" t="str">
        <f t="shared" si="223"/>
        <v/>
      </c>
      <c r="E1770" s="234"/>
      <c r="F1770" s="234"/>
      <c r="G1770" s="242"/>
      <c r="H1770" s="257" t="str">
        <f t="shared" si="224"/>
        <v/>
      </c>
      <c r="I1770" s="234"/>
      <c r="J1770" s="234"/>
      <c r="K1770" s="234"/>
      <c r="L1770" s="234"/>
      <c r="M1770" s="308">
        <f t="shared" si="225"/>
        <v>0</v>
      </c>
      <c r="N1770" s="234"/>
      <c r="O1770" s="234"/>
      <c r="P1770" s="234"/>
      <c r="Q1770" s="234"/>
      <c r="R1770" s="234"/>
      <c r="S1770" s="234"/>
      <c r="T1770" s="234"/>
      <c r="U1770" s="234"/>
      <c r="V1770" s="234"/>
      <c r="W1770" s="234"/>
      <c r="X1770" s="234"/>
      <c r="Y1770" s="234"/>
      <c r="Z1770" s="234"/>
      <c r="AA1770" s="234"/>
      <c r="AB1770" s="234"/>
      <c r="AC1770" s="234"/>
      <c r="AD1770" s="234"/>
      <c r="AE1770" s="234"/>
      <c r="AF1770" s="234"/>
      <c r="AG1770" s="234"/>
      <c r="AH1770" s="234"/>
      <c r="AI1770" s="234"/>
      <c r="AJ1770" s="234"/>
      <c r="AK1770" s="234"/>
      <c r="AL1770" s="258" t="str">
        <f t="shared" si="227"/>
        <v>нет</v>
      </c>
      <c r="AM1770" s="258" t="str">
        <f t="shared" si="229"/>
        <v>нет</v>
      </c>
      <c r="AN1770" s="258">
        <f t="shared" si="226"/>
        <v>0</v>
      </c>
      <c r="AO1770" s="258" t="e">
        <f t="shared" si="228"/>
        <v>#VALUE!</v>
      </c>
    </row>
    <row r="1771" spans="1:41">
      <c r="A1771" s="261" t="e">
        <f t="shared" si="230"/>
        <v>#VALUE!</v>
      </c>
      <c r="B1771" s="241">
        <v>1768</v>
      </c>
      <c r="C1771" s="242"/>
      <c r="D1771" s="257" t="str">
        <f t="shared" si="223"/>
        <v/>
      </c>
      <c r="E1771" s="234"/>
      <c r="F1771" s="234"/>
      <c r="G1771" s="242"/>
      <c r="H1771" s="257" t="str">
        <f t="shared" si="224"/>
        <v/>
      </c>
      <c r="I1771" s="234"/>
      <c r="J1771" s="234"/>
      <c r="K1771" s="234"/>
      <c r="L1771" s="234"/>
      <c r="M1771" s="308">
        <f t="shared" si="225"/>
        <v>0</v>
      </c>
      <c r="N1771" s="234"/>
      <c r="O1771" s="234"/>
      <c r="P1771" s="234"/>
      <c r="Q1771" s="234"/>
      <c r="R1771" s="234"/>
      <c r="S1771" s="234"/>
      <c r="T1771" s="234"/>
      <c r="U1771" s="234"/>
      <c r="V1771" s="234"/>
      <c r="W1771" s="234"/>
      <c r="X1771" s="234"/>
      <c r="Y1771" s="234"/>
      <c r="Z1771" s="234"/>
      <c r="AA1771" s="234"/>
      <c r="AB1771" s="234"/>
      <c r="AC1771" s="234"/>
      <c r="AD1771" s="234"/>
      <c r="AE1771" s="234"/>
      <c r="AF1771" s="234"/>
      <c r="AG1771" s="234"/>
      <c r="AH1771" s="234"/>
      <c r="AI1771" s="234"/>
      <c r="AJ1771" s="234"/>
      <c r="AK1771" s="234"/>
      <c r="AL1771" s="258" t="str">
        <f t="shared" si="227"/>
        <v>нет</v>
      </c>
      <c r="AM1771" s="258" t="str">
        <f t="shared" si="229"/>
        <v>нет</v>
      </c>
      <c r="AN1771" s="258">
        <f t="shared" si="226"/>
        <v>0</v>
      </c>
      <c r="AO1771" s="258" t="e">
        <f t="shared" si="228"/>
        <v>#VALUE!</v>
      </c>
    </row>
    <row r="1772" spans="1:41">
      <c r="A1772" s="261" t="e">
        <f t="shared" si="230"/>
        <v>#VALUE!</v>
      </c>
      <c r="B1772" s="241">
        <v>1769</v>
      </c>
      <c r="C1772" s="242"/>
      <c r="D1772" s="257" t="str">
        <f t="shared" si="223"/>
        <v/>
      </c>
      <c r="E1772" s="234"/>
      <c r="F1772" s="234"/>
      <c r="G1772" s="242"/>
      <c r="H1772" s="257" t="str">
        <f t="shared" si="224"/>
        <v/>
      </c>
      <c r="I1772" s="234"/>
      <c r="J1772" s="234"/>
      <c r="K1772" s="234"/>
      <c r="L1772" s="234"/>
      <c r="M1772" s="308">
        <f t="shared" si="225"/>
        <v>0</v>
      </c>
      <c r="N1772" s="234"/>
      <c r="O1772" s="234"/>
      <c r="P1772" s="234"/>
      <c r="Q1772" s="234"/>
      <c r="R1772" s="234"/>
      <c r="S1772" s="234"/>
      <c r="T1772" s="234"/>
      <c r="U1772" s="234"/>
      <c r="V1772" s="234"/>
      <c r="W1772" s="234"/>
      <c r="X1772" s="234"/>
      <c r="Y1772" s="234"/>
      <c r="Z1772" s="234"/>
      <c r="AA1772" s="234"/>
      <c r="AB1772" s="234"/>
      <c r="AC1772" s="234"/>
      <c r="AD1772" s="234"/>
      <c r="AE1772" s="234"/>
      <c r="AF1772" s="234"/>
      <c r="AG1772" s="234"/>
      <c r="AH1772" s="234"/>
      <c r="AI1772" s="234"/>
      <c r="AJ1772" s="234"/>
      <c r="AK1772" s="234"/>
      <c r="AL1772" s="258" t="str">
        <f t="shared" si="227"/>
        <v>нет</v>
      </c>
      <c r="AM1772" s="258" t="str">
        <f t="shared" si="229"/>
        <v>нет</v>
      </c>
      <c r="AN1772" s="258">
        <f t="shared" si="226"/>
        <v>0</v>
      </c>
      <c r="AO1772" s="258" t="e">
        <f t="shared" si="228"/>
        <v>#VALUE!</v>
      </c>
    </row>
    <row r="1773" spans="1:41">
      <c r="A1773" s="261" t="e">
        <f t="shared" si="230"/>
        <v>#VALUE!</v>
      </c>
      <c r="B1773" s="241">
        <v>1770</v>
      </c>
      <c r="C1773" s="242"/>
      <c r="D1773" s="257" t="str">
        <f t="shared" si="223"/>
        <v/>
      </c>
      <c r="E1773" s="234"/>
      <c r="F1773" s="234"/>
      <c r="G1773" s="242"/>
      <c r="H1773" s="257" t="str">
        <f t="shared" si="224"/>
        <v/>
      </c>
      <c r="I1773" s="234"/>
      <c r="J1773" s="234"/>
      <c r="K1773" s="234"/>
      <c r="L1773" s="234"/>
      <c r="M1773" s="308">
        <f t="shared" si="225"/>
        <v>0</v>
      </c>
      <c r="N1773" s="234"/>
      <c r="O1773" s="234"/>
      <c r="P1773" s="234"/>
      <c r="Q1773" s="234"/>
      <c r="R1773" s="234"/>
      <c r="S1773" s="234"/>
      <c r="T1773" s="234"/>
      <c r="U1773" s="234"/>
      <c r="V1773" s="234"/>
      <c r="W1773" s="234"/>
      <c r="X1773" s="234"/>
      <c r="Y1773" s="234"/>
      <c r="Z1773" s="234"/>
      <c r="AA1773" s="234"/>
      <c r="AB1773" s="234"/>
      <c r="AC1773" s="234"/>
      <c r="AD1773" s="234"/>
      <c r="AE1773" s="234"/>
      <c r="AF1773" s="234"/>
      <c r="AG1773" s="234"/>
      <c r="AH1773" s="234"/>
      <c r="AI1773" s="234"/>
      <c r="AJ1773" s="234"/>
      <c r="AK1773" s="234"/>
      <c r="AL1773" s="258" t="str">
        <f t="shared" si="227"/>
        <v>нет</v>
      </c>
      <c r="AM1773" s="258" t="str">
        <f t="shared" si="229"/>
        <v>нет</v>
      </c>
      <c r="AN1773" s="258">
        <f t="shared" si="226"/>
        <v>0</v>
      </c>
      <c r="AO1773" s="258" t="e">
        <f t="shared" si="228"/>
        <v>#VALUE!</v>
      </c>
    </row>
    <row r="1774" spans="1:41">
      <c r="A1774" s="261" t="e">
        <f t="shared" si="230"/>
        <v>#VALUE!</v>
      </c>
      <c r="B1774" s="241">
        <v>1771</v>
      </c>
      <c r="C1774" s="242"/>
      <c r="D1774" s="257" t="str">
        <f t="shared" si="223"/>
        <v/>
      </c>
      <c r="E1774" s="234"/>
      <c r="F1774" s="234"/>
      <c r="G1774" s="242"/>
      <c r="H1774" s="257" t="str">
        <f t="shared" si="224"/>
        <v/>
      </c>
      <c r="I1774" s="234"/>
      <c r="J1774" s="234"/>
      <c r="K1774" s="234"/>
      <c r="L1774" s="234"/>
      <c r="M1774" s="308">
        <f t="shared" si="225"/>
        <v>0</v>
      </c>
      <c r="N1774" s="234"/>
      <c r="O1774" s="234"/>
      <c r="P1774" s="234"/>
      <c r="Q1774" s="234"/>
      <c r="R1774" s="234"/>
      <c r="S1774" s="234"/>
      <c r="T1774" s="234"/>
      <c r="U1774" s="234"/>
      <c r="V1774" s="234"/>
      <c r="W1774" s="234"/>
      <c r="X1774" s="234"/>
      <c r="Y1774" s="234"/>
      <c r="Z1774" s="234"/>
      <c r="AA1774" s="234"/>
      <c r="AB1774" s="234"/>
      <c r="AC1774" s="234"/>
      <c r="AD1774" s="234"/>
      <c r="AE1774" s="234"/>
      <c r="AF1774" s="234"/>
      <c r="AG1774" s="234"/>
      <c r="AH1774" s="234"/>
      <c r="AI1774" s="234"/>
      <c r="AJ1774" s="234"/>
      <c r="AK1774" s="234"/>
      <c r="AL1774" s="258" t="str">
        <f t="shared" si="227"/>
        <v>нет</v>
      </c>
      <c r="AM1774" s="258" t="str">
        <f t="shared" si="229"/>
        <v>нет</v>
      </c>
      <c r="AN1774" s="258">
        <f t="shared" si="226"/>
        <v>0</v>
      </c>
      <c r="AO1774" s="258" t="e">
        <f t="shared" si="228"/>
        <v>#VALUE!</v>
      </c>
    </row>
    <row r="1775" spans="1:41">
      <c r="A1775" s="261" t="e">
        <f t="shared" si="230"/>
        <v>#VALUE!</v>
      </c>
      <c r="B1775" s="241">
        <v>1772</v>
      </c>
      <c r="C1775" s="242"/>
      <c r="D1775" s="257" t="str">
        <f t="shared" si="223"/>
        <v/>
      </c>
      <c r="E1775" s="234"/>
      <c r="F1775" s="234"/>
      <c r="G1775" s="242"/>
      <c r="H1775" s="257" t="str">
        <f t="shared" si="224"/>
        <v/>
      </c>
      <c r="I1775" s="234"/>
      <c r="J1775" s="234"/>
      <c r="K1775" s="234"/>
      <c r="L1775" s="234"/>
      <c r="M1775" s="308">
        <f t="shared" si="225"/>
        <v>0</v>
      </c>
      <c r="N1775" s="234"/>
      <c r="O1775" s="234"/>
      <c r="P1775" s="234"/>
      <c r="Q1775" s="234"/>
      <c r="R1775" s="234"/>
      <c r="S1775" s="234"/>
      <c r="T1775" s="234"/>
      <c r="U1775" s="234"/>
      <c r="V1775" s="234"/>
      <c r="W1775" s="234"/>
      <c r="X1775" s="234"/>
      <c r="Y1775" s="234"/>
      <c r="Z1775" s="234"/>
      <c r="AA1775" s="234"/>
      <c r="AB1775" s="234"/>
      <c r="AC1775" s="234"/>
      <c r="AD1775" s="234"/>
      <c r="AE1775" s="234"/>
      <c r="AF1775" s="234"/>
      <c r="AG1775" s="234"/>
      <c r="AH1775" s="234"/>
      <c r="AI1775" s="234"/>
      <c r="AJ1775" s="234"/>
      <c r="AK1775" s="234"/>
      <c r="AL1775" s="258" t="str">
        <f t="shared" si="227"/>
        <v>нет</v>
      </c>
      <c r="AM1775" s="258" t="str">
        <f t="shared" si="229"/>
        <v>нет</v>
      </c>
      <c r="AN1775" s="258">
        <f t="shared" si="226"/>
        <v>0</v>
      </c>
      <c r="AO1775" s="258" t="e">
        <f t="shared" si="228"/>
        <v>#VALUE!</v>
      </c>
    </row>
    <row r="1776" spans="1:41">
      <c r="A1776" s="261" t="e">
        <f t="shared" si="230"/>
        <v>#VALUE!</v>
      </c>
      <c r="B1776" s="241">
        <v>1773</v>
      </c>
      <c r="C1776" s="242"/>
      <c r="D1776" s="257" t="str">
        <f t="shared" si="223"/>
        <v/>
      </c>
      <c r="E1776" s="234"/>
      <c r="F1776" s="234"/>
      <c r="G1776" s="242"/>
      <c r="H1776" s="257" t="str">
        <f t="shared" si="224"/>
        <v/>
      </c>
      <c r="I1776" s="234"/>
      <c r="J1776" s="234"/>
      <c r="K1776" s="234"/>
      <c r="L1776" s="234"/>
      <c r="M1776" s="308">
        <f t="shared" si="225"/>
        <v>0</v>
      </c>
      <c r="N1776" s="234"/>
      <c r="O1776" s="234"/>
      <c r="P1776" s="234"/>
      <c r="Q1776" s="234"/>
      <c r="R1776" s="234"/>
      <c r="S1776" s="234"/>
      <c r="T1776" s="234"/>
      <c r="U1776" s="234"/>
      <c r="V1776" s="234"/>
      <c r="W1776" s="234"/>
      <c r="X1776" s="234"/>
      <c r="Y1776" s="234"/>
      <c r="Z1776" s="234"/>
      <c r="AA1776" s="234"/>
      <c r="AB1776" s="234"/>
      <c r="AC1776" s="234"/>
      <c r="AD1776" s="234"/>
      <c r="AE1776" s="234"/>
      <c r="AF1776" s="234"/>
      <c r="AG1776" s="234"/>
      <c r="AH1776" s="234"/>
      <c r="AI1776" s="234"/>
      <c r="AJ1776" s="234"/>
      <c r="AK1776" s="234"/>
      <c r="AL1776" s="258" t="str">
        <f t="shared" si="227"/>
        <v>нет</v>
      </c>
      <c r="AM1776" s="258" t="str">
        <f t="shared" si="229"/>
        <v>нет</v>
      </c>
      <c r="AN1776" s="258">
        <f t="shared" si="226"/>
        <v>0</v>
      </c>
      <c r="AO1776" s="258" t="e">
        <f t="shared" si="228"/>
        <v>#VALUE!</v>
      </c>
    </row>
    <row r="1777" spans="1:41">
      <c r="A1777" s="261" t="e">
        <f t="shared" si="230"/>
        <v>#VALUE!</v>
      </c>
      <c r="B1777" s="241">
        <v>1774</v>
      </c>
      <c r="C1777" s="242"/>
      <c r="D1777" s="257" t="str">
        <f t="shared" si="223"/>
        <v/>
      </c>
      <c r="E1777" s="234"/>
      <c r="F1777" s="234"/>
      <c r="G1777" s="242"/>
      <c r="H1777" s="257" t="str">
        <f t="shared" si="224"/>
        <v/>
      </c>
      <c r="I1777" s="234"/>
      <c r="J1777" s="234"/>
      <c r="K1777" s="234"/>
      <c r="L1777" s="234"/>
      <c r="M1777" s="308">
        <f t="shared" si="225"/>
        <v>0</v>
      </c>
      <c r="N1777" s="234"/>
      <c r="O1777" s="234"/>
      <c r="P1777" s="234"/>
      <c r="Q1777" s="234"/>
      <c r="R1777" s="234"/>
      <c r="S1777" s="234"/>
      <c r="T1777" s="234"/>
      <c r="U1777" s="234"/>
      <c r="V1777" s="234"/>
      <c r="W1777" s="234"/>
      <c r="X1777" s="234"/>
      <c r="Y1777" s="234"/>
      <c r="Z1777" s="234"/>
      <c r="AA1777" s="234"/>
      <c r="AB1777" s="234"/>
      <c r="AC1777" s="234"/>
      <c r="AD1777" s="234"/>
      <c r="AE1777" s="234"/>
      <c r="AF1777" s="234"/>
      <c r="AG1777" s="234"/>
      <c r="AH1777" s="234"/>
      <c r="AI1777" s="234"/>
      <c r="AJ1777" s="234"/>
      <c r="AK1777" s="234"/>
      <c r="AL1777" s="258" t="str">
        <f t="shared" si="227"/>
        <v>нет</v>
      </c>
      <c r="AM1777" s="258" t="str">
        <f t="shared" si="229"/>
        <v>нет</v>
      </c>
      <c r="AN1777" s="258">
        <f t="shared" si="226"/>
        <v>0</v>
      </c>
      <c r="AO1777" s="258" t="e">
        <f t="shared" si="228"/>
        <v>#VALUE!</v>
      </c>
    </row>
    <row r="1778" spans="1:41">
      <c r="A1778" s="261" t="e">
        <f t="shared" si="230"/>
        <v>#VALUE!</v>
      </c>
      <c r="B1778" s="241">
        <v>1775</v>
      </c>
      <c r="C1778" s="242"/>
      <c r="D1778" s="257" t="str">
        <f t="shared" si="223"/>
        <v/>
      </c>
      <c r="E1778" s="234"/>
      <c r="F1778" s="234"/>
      <c r="G1778" s="242"/>
      <c r="H1778" s="257" t="str">
        <f t="shared" si="224"/>
        <v/>
      </c>
      <c r="I1778" s="234"/>
      <c r="J1778" s="234"/>
      <c r="K1778" s="234"/>
      <c r="L1778" s="234"/>
      <c r="M1778" s="308">
        <f t="shared" si="225"/>
        <v>0</v>
      </c>
      <c r="N1778" s="234"/>
      <c r="O1778" s="234"/>
      <c r="P1778" s="234"/>
      <c r="Q1778" s="234"/>
      <c r="R1778" s="234"/>
      <c r="S1778" s="234"/>
      <c r="T1778" s="234"/>
      <c r="U1778" s="234"/>
      <c r="V1778" s="234"/>
      <c r="W1778" s="234"/>
      <c r="X1778" s="234"/>
      <c r="Y1778" s="234"/>
      <c r="Z1778" s="234"/>
      <c r="AA1778" s="234"/>
      <c r="AB1778" s="234"/>
      <c r="AC1778" s="234"/>
      <c r="AD1778" s="234"/>
      <c r="AE1778" s="234"/>
      <c r="AF1778" s="234"/>
      <c r="AG1778" s="234"/>
      <c r="AH1778" s="234"/>
      <c r="AI1778" s="234"/>
      <c r="AJ1778" s="234"/>
      <c r="AK1778" s="234"/>
      <c r="AL1778" s="258" t="str">
        <f t="shared" si="227"/>
        <v>нет</v>
      </c>
      <c r="AM1778" s="258" t="str">
        <f t="shared" si="229"/>
        <v>нет</v>
      </c>
      <c r="AN1778" s="258">
        <f t="shared" si="226"/>
        <v>0</v>
      </c>
      <c r="AO1778" s="258" t="e">
        <f t="shared" si="228"/>
        <v>#VALUE!</v>
      </c>
    </row>
    <row r="1779" spans="1:41">
      <c r="A1779" s="261" t="e">
        <f t="shared" si="230"/>
        <v>#VALUE!</v>
      </c>
      <c r="B1779" s="241">
        <v>1776</v>
      </c>
      <c r="C1779" s="242"/>
      <c r="D1779" s="257" t="str">
        <f t="shared" si="223"/>
        <v/>
      </c>
      <c r="E1779" s="234"/>
      <c r="F1779" s="234"/>
      <c r="G1779" s="242"/>
      <c r="H1779" s="257" t="str">
        <f t="shared" si="224"/>
        <v/>
      </c>
      <c r="I1779" s="234"/>
      <c r="J1779" s="234"/>
      <c r="K1779" s="234"/>
      <c r="L1779" s="234"/>
      <c r="M1779" s="308">
        <f t="shared" si="225"/>
        <v>0</v>
      </c>
      <c r="N1779" s="234"/>
      <c r="O1779" s="234"/>
      <c r="P1779" s="234"/>
      <c r="Q1779" s="234"/>
      <c r="R1779" s="234"/>
      <c r="S1779" s="234"/>
      <c r="T1779" s="234"/>
      <c r="U1779" s="234"/>
      <c r="V1779" s="234"/>
      <c r="W1779" s="234"/>
      <c r="X1779" s="234"/>
      <c r="Y1779" s="234"/>
      <c r="Z1779" s="234"/>
      <c r="AA1779" s="234"/>
      <c r="AB1779" s="234"/>
      <c r="AC1779" s="234"/>
      <c r="AD1779" s="234"/>
      <c r="AE1779" s="234"/>
      <c r="AF1779" s="234"/>
      <c r="AG1779" s="234"/>
      <c r="AH1779" s="234"/>
      <c r="AI1779" s="234"/>
      <c r="AJ1779" s="234"/>
      <c r="AK1779" s="234"/>
      <c r="AL1779" s="258" t="str">
        <f t="shared" si="227"/>
        <v>нет</v>
      </c>
      <c r="AM1779" s="258" t="str">
        <f t="shared" si="229"/>
        <v>нет</v>
      </c>
      <c r="AN1779" s="258">
        <f t="shared" si="226"/>
        <v>0</v>
      </c>
      <c r="AO1779" s="258" t="e">
        <f t="shared" si="228"/>
        <v>#VALUE!</v>
      </c>
    </row>
    <row r="1780" spans="1:41">
      <c r="A1780" s="261" t="e">
        <f t="shared" si="230"/>
        <v>#VALUE!</v>
      </c>
      <c r="B1780" s="241">
        <v>1777</v>
      </c>
      <c r="C1780" s="242"/>
      <c r="D1780" s="257" t="str">
        <f t="shared" si="223"/>
        <v/>
      </c>
      <c r="E1780" s="234"/>
      <c r="F1780" s="234"/>
      <c r="G1780" s="242"/>
      <c r="H1780" s="257" t="str">
        <f t="shared" si="224"/>
        <v/>
      </c>
      <c r="I1780" s="234"/>
      <c r="J1780" s="234"/>
      <c r="K1780" s="234"/>
      <c r="L1780" s="234"/>
      <c r="M1780" s="308">
        <f t="shared" si="225"/>
        <v>0</v>
      </c>
      <c r="N1780" s="234"/>
      <c r="O1780" s="234"/>
      <c r="P1780" s="234"/>
      <c r="Q1780" s="234"/>
      <c r="R1780" s="234"/>
      <c r="S1780" s="234"/>
      <c r="T1780" s="234"/>
      <c r="U1780" s="234"/>
      <c r="V1780" s="234"/>
      <c r="W1780" s="234"/>
      <c r="X1780" s="234"/>
      <c r="Y1780" s="234"/>
      <c r="Z1780" s="234"/>
      <c r="AA1780" s="234"/>
      <c r="AB1780" s="234"/>
      <c r="AC1780" s="234"/>
      <c r="AD1780" s="234"/>
      <c r="AE1780" s="234"/>
      <c r="AF1780" s="234"/>
      <c r="AG1780" s="234"/>
      <c r="AH1780" s="234"/>
      <c r="AI1780" s="234"/>
      <c r="AJ1780" s="234"/>
      <c r="AK1780" s="234"/>
      <c r="AL1780" s="258" t="str">
        <f t="shared" si="227"/>
        <v>нет</v>
      </c>
      <c r="AM1780" s="258" t="str">
        <f t="shared" si="229"/>
        <v>нет</v>
      </c>
      <c r="AN1780" s="258">
        <f t="shared" si="226"/>
        <v>0</v>
      </c>
      <c r="AO1780" s="258" t="e">
        <f t="shared" si="228"/>
        <v>#VALUE!</v>
      </c>
    </row>
    <row r="1781" spans="1:41">
      <c r="A1781" s="261" t="e">
        <f t="shared" si="230"/>
        <v>#VALUE!</v>
      </c>
      <c r="B1781" s="241">
        <v>1778</v>
      </c>
      <c r="C1781" s="242"/>
      <c r="D1781" s="257" t="str">
        <f t="shared" si="223"/>
        <v/>
      </c>
      <c r="E1781" s="234"/>
      <c r="F1781" s="234"/>
      <c r="G1781" s="242"/>
      <c r="H1781" s="257" t="str">
        <f t="shared" si="224"/>
        <v/>
      </c>
      <c r="I1781" s="234"/>
      <c r="J1781" s="234"/>
      <c r="K1781" s="234"/>
      <c r="L1781" s="234"/>
      <c r="M1781" s="308">
        <f t="shared" si="225"/>
        <v>0</v>
      </c>
      <c r="N1781" s="234"/>
      <c r="O1781" s="234"/>
      <c r="P1781" s="234"/>
      <c r="Q1781" s="234"/>
      <c r="R1781" s="234"/>
      <c r="S1781" s="234"/>
      <c r="T1781" s="234"/>
      <c r="U1781" s="234"/>
      <c r="V1781" s="234"/>
      <c r="W1781" s="234"/>
      <c r="X1781" s="234"/>
      <c r="Y1781" s="234"/>
      <c r="Z1781" s="234"/>
      <c r="AA1781" s="234"/>
      <c r="AB1781" s="234"/>
      <c r="AC1781" s="234"/>
      <c r="AD1781" s="234"/>
      <c r="AE1781" s="234"/>
      <c r="AF1781" s="234"/>
      <c r="AG1781" s="234"/>
      <c r="AH1781" s="234"/>
      <c r="AI1781" s="234"/>
      <c r="AJ1781" s="234"/>
      <c r="AK1781" s="234"/>
      <c r="AL1781" s="258" t="str">
        <f t="shared" si="227"/>
        <v>нет</v>
      </c>
      <c r="AM1781" s="258" t="str">
        <f t="shared" si="229"/>
        <v>нет</v>
      </c>
      <c r="AN1781" s="258">
        <f t="shared" si="226"/>
        <v>0</v>
      </c>
      <c r="AO1781" s="258" t="e">
        <f t="shared" si="228"/>
        <v>#VALUE!</v>
      </c>
    </row>
    <row r="1782" spans="1:41">
      <c r="A1782" s="261" t="e">
        <f t="shared" si="230"/>
        <v>#VALUE!</v>
      </c>
      <c r="B1782" s="241">
        <v>1779</v>
      </c>
      <c r="C1782" s="242"/>
      <c r="D1782" s="257" t="str">
        <f t="shared" si="223"/>
        <v/>
      </c>
      <c r="E1782" s="234"/>
      <c r="F1782" s="234"/>
      <c r="G1782" s="242"/>
      <c r="H1782" s="257" t="str">
        <f t="shared" si="224"/>
        <v/>
      </c>
      <c r="I1782" s="234"/>
      <c r="J1782" s="234"/>
      <c r="K1782" s="234"/>
      <c r="L1782" s="234"/>
      <c r="M1782" s="308">
        <f t="shared" si="225"/>
        <v>0</v>
      </c>
      <c r="N1782" s="234"/>
      <c r="O1782" s="234"/>
      <c r="P1782" s="234"/>
      <c r="Q1782" s="234"/>
      <c r="R1782" s="234"/>
      <c r="S1782" s="234"/>
      <c r="T1782" s="234"/>
      <c r="U1782" s="234"/>
      <c r="V1782" s="234"/>
      <c r="W1782" s="234"/>
      <c r="X1782" s="234"/>
      <c r="Y1782" s="234"/>
      <c r="Z1782" s="234"/>
      <c r="AA1782" s="234"/>
      <c r="AB1782" s="234"/>
      <c r="AC1782" s="234"/>
      <c r="AD1782" s="234"/>
      <c r="AE1782" s="234"/>
      <c r="AF1782" s="234"/>
      <c r="AG1782" s="234"/>
      <c r="AH1782" s="234"/>
      <c r="AI1782" s="234"/>
      <c r="AJ1782" s="234"/>
      <c r="AK1782" s="234"/>
      <c r="AL1782" s="258" t="str">
        <f t="shared" si="227"/>
        <v>нет</v>
      </c>
      <c r="AM1782" s="258" t="str">
        <f t="shared" si="229"/>
        <v>нет</v>
      </c>
      <c r="AN1782" s="258">
        <f t="shared" si="226"/>
        <v>0</v>
      </c>
      <c r="AO1782" s="258" t="e">
        <f t="shared" si="228"/>
        <v>#VALUE!</v>
      </c>
    </row>
    <row r="1783" spans="1:41">
      <c r="A1783" s="261" t="e">
        <f t="shared" si="230"/>
        <v>#VALUE!</v>
      </c>
      <c r="B1783" s="241">
        <v>1780</v>
      </c>
      <c r="C1783" s="242"/>
      <c r="D1783" s="257" t="str">
        <f t="shared" si="223"/>
        <v/>
      </c>
      <c r="E1783" s="234"/>
      <c r="F1783" s="234"/>
      <c r="G1783" s="242"/>
      <c r="H1783" s="257" t="str">
        <f t="shared" si="224"/>
        <v/>
      </c>
      <c r="I1783" s="234"/>
      <c r="J1783" s="234"/>
      <c r="K1783" s="234"/>
      <c r="L1783" s="234"/>
      <c r="M1783" s="308">
        <f t="shared" si="225"/>
        <v>0</v>
      </c>
      <c r="N1783" s="234"/>
      <c r="O1783" s="234"/>
      <c r="P1783" s="234"/>
      <c r="Q1783" s="234"/>
      <c r="R1783" s="234"/>
      <c r="S1783" s="234"/>
      <c r="T1783" s="234"/>
      <c r="U1783" s="234"/>
      <c r="V1783" s="234"/>
      <c r="W1783" s="234"/>
      <c r="X1783" s="234"/>
      <c r="Y1783" s="234"/>
      <c r="Z1783" s="234"/>
      <c r="AA1783" s="234"/>
      <c r="AB1783" s="234"/>
      <c r="AC1783" s="234"/>
      <c r="AD1783" s="234"/>
      <c r="AE1783" s="234"/>
      <c r="AF1783" s="234"/>
      <c r="AG1783" s="234"/>
      <c r="AH1783" s="234"/>
      <c r="AI1783" s="234"/>
      <c r="AJ1783" s="234"/>
      <c r="AK1783" s="234"/>
      <c r="AL1783" s="258" t="str">
        <f t="shared" si="227"/>
        <v>нет</v>
      </c>
      <c r="AM1783" s="258" t="str">
        <f t="shared" si="229"/>
        <v>нет</v>
      </c>
      <c r="AN1783" s="258">
        <f t="shared" si="226"/>
        <v>0</v>
      </c>
      <c r="AO1783" s="258" t="e">
        <f t="shared" si="228"/>
        <v>#VALUE!</v>
      </c>
    </row>
    <row r="1784" spans="1:41">
      <c r="A1784" s="261" t="e">
        <f t="shared" si="230"/>
        <v>#VALUE!</v>
      </c>
      <c r="B1784" s="241">
        <v>1781</v>
      </c>
      <c r="C1784" s="242"/>
      <c r="D1784" s="257" t="str">
        <f t="shared" si="223"/>
        <v/>
      </c>
      <c r="E1784" s="234"/>
      <c r="F1784" s="234"/>
      <c r="G1784" s="242"/>
      <c r="H1784" s="257" t="str">
        <f t="shared" si="224"/>
        <v/>
      </c>
      <c r="I1784" s="234"/>
      <c r="J1784" s="234"/>
      <c r="K1784" s="234"/>
      <c r="L1784" s="234"/>
      <c r="M1784" s="308">
        <f t="shared" si="225"/>
        <v>0</v>
      </c>
      <c r="N1784" s="234"/>
      <c r="O1784" s="234"/>
      <c r="P1784" s="234"/>
      <c r="Q1784" s="234"/>
      <c r="R1784" s="234"/>
      <c r="S1784" s="234"/>
      <c r="T1784" s="234"/>
      <c r="U1784" s="234"/>
      <c r="V1784" s="234"/>
      <c r="W1784" s="234"/>
      <c r="X1784" s="234"/>
      <c r="Y1784" s="234"/>
      <c r="Z1784" s="234"/>
      <c r="AA1784" s="234"/>
      <c r="AB1784" s="234"/>
      <c r="AC1784" s="234"/>
      <c r="AD1784" s="234"/>
      <c r="AE1784" s="234"/>
      <c r="AF1784" s="234"/>
      <c r="AG1784" s="234"/>
      <c r="AH1784" s="234"/>
      <c r="AI1784" s="234"/>
      <c r="AJ1784" s="234"/>
      <c r="AK1784" s="234"/>
      <c r="AL1784" s="258" t="str">
        <f t="shared" si="227"/>
        <v>нет</v>
      </c>
      <c r="AM1784" s="258" t="str">
        <f t="shared" si="229"/>
        <v>нет</v>
      </c>
      <c r="AN1784" s="258">
        <f t="shared" si="226"/>
        <v>0</v>
      </c>
      <c r="AO1784" s="258" t="e">
        <f t="shared" si="228"/>
        <v>#VALUE!</v>
      </c>
    </row>
    <row r="1785" spans="1:41">
      <c r="A1785" s="261" t="e">
        <f t="shared" si="230"/>
        <v>#VALUE!</v>
      </c>
      <c r="B1785" s="241">
        <v>1782</v>
      </c>
      <c r="C1785" s="242"/>
      <c r="D1785" s="257" t="str">
        <f t="shared" si="223"/>
        <v/>
      </c>
      <c r="E1785" s="234"/>
      <c r="F1785" s="234"/>
      <c r="G1785" s="242"/>
      <c r="H1785" s="257" t="str">
        <f t="shared" si="224"/>
        <v/>
      </c>
      <c r="I1785" s="234"/>
      <c r="J1785" s="234"/>
      <c r="K1785" s="234"/>
      <c r="L1785" s="234"/>
      <c r="M1785" s="308">
        <f t="shared" si="225"/>
        <v>0</v>
      </c>
      <c r="N1785" s="234"/>
      <c r="O1785" s="234"/>
      <c r="P1785" s="234"/>
      <c r="Q1785" s="234"/>
      <c r="R1785" s="234"/>
      <c r="S1785" s="234"/>
      <c r="T1785" s="234"/>
      <c r="U1785" s="234"/>
      <c r="V1785" s="234"/>
      <c r="W1785" s="234"/>
      <c r="X1785" s="234"/>
      <c r="Y1785" s="234"/>
      <c r="Z1785" s="234"/>
      <c r="AA1785" s="234"/>
      <c r="AB1785" s="234"/>
      <c r="AC1785" s="234"/>
      <c r="AD1785" s="234"/>
      <c r="AE1785" s="234"/>
      <c r="AF1785" s="234"/>
      <c r="AG1785" s="234"/>
      <c r="AH1785" s="234"/>
      <c r="AI1785" s="234"/>
      <c r="AJ1785" s="234"/>
      <c r="AK1785" s="234"/>
      <c r="AL1785" s="258" t="str">
        <f t="shared" si="227"/>
        <v>нет</v>
      </c>
      <c r="AM1785" s="258" t="str">
        <f t="shared" si="229"/>
        <v>нет</v>
      </c>
      <c r="AN1785" s="258">
        <f t="shared" si="226"/>
        <v>0</v>
      </c>
      <c r="AO1785" s="258" t="e">
        <f t="shared" si="228"/>
        <v>#VALUE!</v>
      </c>
    </row>
    <row r="1786" spans="1:41">
      <c r="A1786" s="261" t="e">
        <f t="shared" si="230"/>
        <v>#VALUE!</v>
      </c>
      <c r="B1786" s="241">
        <v>1783</v>
      </c>
      <c r="C1786" s="242"/>
      <c r="D1786" s="257" t="str">
        <f t="shared" si="223"/>
        <v/>
      </c>
      <c r="E1786" s="234"/>
      <c r="F1786" s="234"/>
      <c r="G1786" s="242"/>
      <c r="H1786" s="257" t="str">
        <f t="shared" si="224"/>
        <v/>
      </c>
      <c r="I1786" s="234"/>
      <c r="J1786" s="234"/>
      <c r="K1786" s="234"/>
      <c r="L1786" s="234"/>
      <c r="M1786" s="308">
        <f t="shared" si="225"/>
        <v>0</v>
      </c>
      <c r="N1786" s="234"/>
      <c r="O1786" s="234"/>
      <c r="P1786" s="234"/>
      <c r="Q1786" s="234"/>
      <c r="R1786" s="234"/>
      <c r="S1786" s="234"/>
      <c r="T1786" s="234"/>
      <c r="U1786" s="234"/>
      <c r="V1786" s="234"/>
      <c r="W1786" s="234"/>
      <c r="X1786" s="234"/>
      <c r="Y1786" s="234"/>
      <c r="Z1786" s="234"/>
      <c r="AA1786" s="234"/>
      <c r="AB1786" s="234"/>
      <c r="AC1786" s="234"/>
      <c r="AD1786" s="234"/>
      <c r="AE1786" s="234"/>
      <c r="AF1786" s="234"/>
      <c r="AG1786" s="234"/>
      <c r="AH1786" s="234"/>
      <c r="AI1786" s="234"/>
      <c r="AJ1786" s="234"/>
      <c r="AK1786" s="234"/>
      <c r="AL1786" s="258" t="str">
        <f t="shared" si="227"/>
        <v>нет</v>
      </c>
      <c r="AM1786" s="258" t="str">
        <f t="shared" si="229"/>
        <v>нет</v>
      </c>
      <c r="AN1786" s="258">
        <f t="shared" si="226"/>
        <v>0</v>
      </c>
      <c r="AO1786" s="258" t="e">
        <f t="shared" si="228"/>
        <v>#VALUE!</v>
      </c>
    </row>
    <row r="1787" spans="1:41">
      <c r="A1787" s="261" t="e">
        <f t="shared" si="230"/>
        <v>#VALUE!</v>
      </c>
      <c r="B1787" s="241">
        <v>1784</v>
      </c>
      <c r="C1787" s="242"/>
      <c r="D1787" s="257" t="str">
        <f t="shared" si="223"/>
        <v/>
      </c>
      <c r="E1787" s="234"/>
      <c r="F1787" s="234"/>
      <c r="G1787" s="242"/>
      <c r="H1787" s="257" t="str">
        <f t="shared" si="224"/>
        <v/>
      </c>
      <c r="I1787" s="234"/>
      <c r="J1787" s="234"/>
      <c r="K1787" s="234"/>
      <c r="L1787" s="234"/>
      <c r="M1787" s="308">
        <f t="shared" si="225"/>
        <v>0</v>
      </c>
      <c r="N1787" s="234"/>
      <c r="O1787" s="234"/>
      <c r="P1787" s="234"/>
      <c r="Q1787" s="234"/>
      <c r="R1787" s="234"/>
      <c r="S1787" s="234"/>
      <c r="T1787" s="234"/>
      <c r="U1787" s="234"/>
      <c r="V1787" s="234"/>
      <c r="W1787" s="234"/>
      <c r="X1787" s="234"/>
      <c r="Y1787" s="234"/>
      <c r="Z1787" s="234"/>
      <c r="AA1787" s="234"/>
      <c r="AB1787" s="234"/>
      <c r="AC1787" s="234"/>
      <c r="AD1787" s="234"/>
      <c r="AE1787" s="234"/>
      <c r="AF1787" s="234"/>
      <c r="AG1787" s="234"/>
      <c r="AH1787" s="234"/>
      <c r="AI1787" s="234"/>
      <c r="AJ1787" s="234"/>
      <c r="AK1787" s="234"/>
      <c r="AL1787" s="258" t="str">
        <f t="shared" si="227"/>
        <v>нет</v>
      </c>
      <c r="AM1787" s="258" t="str">
        <f t="shared" si="229"/>
        <v>нет</v>
      </c>
      <c r="AN1787" s="258">
        <f t="shared" si="226"/>
        <v>0</v>
      </c>
      <c r="AO1787" s="258" t="e">
        <f t="shared" si="228"/>
        <v>#VALUE!</v>
      </c>
    </row>
    <row r="1788" spans="1:41">
      <c r="A1788" s="261" t="e">
        <f t="shared" si="230"/>
        <v>#VALUE!</v>
      </c>
      <c r="B1788" s="241">
        <v>1785</v>
      </c>
      <c r="C1788" s="242"/>
      <c r="D1788" s="257" t="str">
        <f t="shared" si="223"/>
        <v/>
      </c>
      <c r="E1788" s="234"/>
      <c r="F1788" s="234"/>
      <c r="G1788" s="242"/>
      <c r="H1788" s="257" t="str">
        <f t="shared" si="224"/>
        <v/>
      </c>
      <c r="I1788" s="234"/>
      <c r="J1788" s="234"/>
      <c r="K1788" s="234"/>
      <c r="L1788" s="234"/>
      <c r="M1788" s="308">
        <f t="shared" si="225"/>
        <v>0</v>
      </c>
      <c r="N1788" s="234"/>
      <c r="O1788" s="234"/>
      <c r="P1788" s="234"/>
      <c r="Q1788" s="234"/>
      <c r="R1788" s="234"/>
      <c r="S1788" s="234"/>
      <c r="T1788" s="234"/>
      <c r="U1788" s="234"/>
      <c r="V1788" s="234"/>
      <c r="W1788" s="234"/>
      <c r="X1788" s="234"/>
      <c r="Y1788" s="234"/>
      <c r="Z1788" s="234"/>
      <c r="AA1788" s="234"/>
      <c r="AB1788" s="234"/>
      <c r="AC1788" s="234"/>
      <c r="AD1788" s="234"/>
      <c r="AE1788" s="234"/>
      <c r="AF1788" s="234"/>
      <c r="AG1788" s="234"/>
      <c r="AH1788" s="234"/>
      <c r="AI1788" s="234"/>
      <c r="AJ1788" s="234"/>
      <c r="AK1788" s="234"/>
      <c r="AL1788" s="258" t="str">
        <f t="shared" si="227"/>
        <v>нет</v>
      </c>
      <c r="AM1788" s="258" t="str">
        <f t="shared" si="229"/>
        <v>нет</v>
      </c>
      <c r="AN1788" s="258">
        <f t="shared" si="226"/>
        <v>0</v>
      </c>
      <c r="AO1788" s="258" t="e">
        <f t="shared" si="228"/>
        <v>#VALUE!</v>
      </c>
    </row>
    <row r="1789" spans="1:41">
      <c r="A1789" s="261" t="e">
        <f t="shared" si="230"/>
        <v>#VALUE!</v>
      </c>
      <c r="B1789" s="241">
        <v>1786</v>
      </c>
      <c r="C1789" s="242"/>
      <c r="D1789" s="257" t="str">
        <f t="shared" si="223"/>
        <v/>
      </c>
      <c r="E1789" s="234"/>
      <c r="F1789" s="234"/>
      <c r="G1789" s="242"/>
      <c r="H1789" s="257" t="str">
        <f t="shared" si="224"/>
        <v/>
      </c>
      <c r="I1789" s="234"/>
      <c r="J1789" s="234"/>
      <c r="K1789" s="234"/>
      <c r="L1789" s="234"/>
      <c r="M1789" s="308">
        <f t="shared" si="225"/>
        <v>0</v>
      </c>
      <c r="N1789" s="234"/>
      <c r="O1789" s="234"/>
      <c r="P1789" s="234"/>
      <c r="Q1789" s="234"/>
      <c r="R1789" s="234"/>
      <c r="S1789" s="234"/>
      <c r="T1789" s="234"/>
      <c r="U1789" s="234"/>
      <c r="V1789" s="234"/>
      <c r="W1789" s="234"/>
      <c r="X1789" s="234"/>
      <c r="Y1789" s="234"/>
      <c r="Z1789" s="234"/>
      <c r="AA1789" s="234"/>
      <c r="AB1789" s="234"/>
      <c r="AC1789" s="234"/>
      <c r="AD1789" s="234"/>
      <c r="AE1789" s="234"/>
      <c r="AF1789" s="234"/>
      <c r="AG1789" s="234"/>
      <c r="AH1789" s="234"/>
      <c r="AI1789" s="234"/>
      <c r="AJ1789" s="234"/>
      <c r="AK1789" s="234"/>
      <c r="AL1789" s="258" t="str">
        <f t="shared" si="227"/>
        <v>нет</v>
      </c>
      <c r="AM1789" s="258" t="str">
        <f t="shared" si="229"/>
        <v>нет</v>
      </c>
      <c r="AN1789" s="258">
        <f t="shared" si="226"/>
        <v>0</v>
      </c>
      <c r="AO1789" s="258" t="e">
        <f t="shared" si="228"/>
        <v>#VALUE!</v>
      </c>
    </row>
    <row r="1790" spans="1:41">
      <c r="A1790" s="261" t="e">
        <f t="shared" si="230"/>
        <v>#VALUE!</v>
      </c>
      <c r="B1790" s="241">
        <v>1787</v>
      </c>
      <c r="C1790" s="242"/>
      <c r="D1790" s="257" t="str">
        <f t="shared" si="223"/>
        <v/>
      </c>
      <c r="E1790" s="234"/>
      <c r="F1790" s="234"/>
      <c r="G1790" s="242"/>
      <c r="H1790" s="257" t="str">
        <f t="shared" si="224"/>
        <v/>
      </c>
      <c r="I1790" s="234"/>
      <c r="J1790" s="234"/>
      <c r="K1790" s="234"/>
      <c r="L1790" s="234"/>
      <c r="M1790" s="308">
        <f t="shared" si="225"/>
        <v>0</v>
      </c>
      <c r="N1790" s="234"/>
      <c r="O1790" s="234"/>
      <c r="P1790" s="234"/>
      <c r="Q1790" s="234"/>
      <c r="R1790" s="234"/>
      <c r="S1790" s="234"/>
      <c r="T1790" s="234"/>
      <c r="U1790" s="234"/>
      <c r="V1790" s="234"/>
      <c r="W1790" s="234"/>
      <c r="X1790" s="234"/>
      <c r="Y1790" s="234"/>
      <c r="Z1790" s="234"/>
      <c r="AA1790" s="234"/>
      <c r="AB1790" s="234"/>
      <c r="AC1790" s="234"/>
      <c r="AD1790" s="234"/>
      <c r="AE1790" s="234"/>
      <c r="AF1790" s="234"/>
      <c r="AG1790" s="234"/>
      <c r="AH1790" s="234"/>
      <c r="AI1790" s="234"/>
      <c r="AJ1790" s="234"/>
      <c r="AK1790" s="234"/>
      <c r="AL1790" s="258" t="str">
        <f t="shared" si="227"/>
        <v>нет</v>
      </c>
      <c r="AM1790" s="258" t="str">
        <f t="shared" si="229"/>
        <v>нет</v>
      </c>
      <c r="AN1790" s="258">
        <f t="shared" si="226"/>
        <v>0</v>
      </c>
      <c r="AO1790" s="258" t="e">
        <f t="shared" si="228"/>
        <v>#VALUE!</v>
      </c>
    </row>
    <row r="1791" spans="1:41">
      <c r="A1791" s="261" t="e">
        <f t="shared" si="230"/>
        <v>#VALUE!</v>
      </c>
      <c r="B1791" s="241">
        <v>1788</v>
      </c>
      <c r="C1791" s="242"/>
      <c r="D1791" s="257" t="str">
        <f t="shared" ref="D1791:D1854" si="231">IFERROR(VLOOKUP(C1791,msu,2,0),"")</f>
        <v/>
      </c>
      <c r="E1791" s="234"/>
      <c r="F1791" s="234"/>
      <c r="G1791" s="242"/>
      <c r="H1791" s="257" t="str">
        <f t="shared" ref="H1791:H1854" si="232">IFERROR(VLOOKUP(G1791,oo,2,0),"")</f>
        <v/>
      </c>
      <c r="I1791" s="234"/>
      <c r="J1791" s="234"/>
      <c r="K1791" s="234"/>
      <c r="L1791" s="234"/>
      <c r="M1791" s="308">
        <f t="shared" ref="M1791:M1854" si="233">COUNTA(N1791:AK1791)</f>
        <v>0</v>
      </c>
      <c r="N1791" s="234"/>
      <c r="O1791" s="234"/>
      <c r="P1791" s="234"/>
      <c r="Q1791" s="234"/>
      <c r="R1791" s="234"/>
      <c r="S1791" s="234"/>
      <c r="T1791" s="234"/>
      <c r="U1791" s="234"/>
      <c r="V1791" s="234"/>
      <c r="W1791" s="234"/>
      <c r="X1791" s="234"/>
      <c r="Y1791" s="234"/>
      <c r="Z1791" s="234"/>
      <c r="AA1791" s="234"/>
      <c r="AB1791" s="234"/>
      <c r="AC1791" s="234"/>
      <c r="AD1791" s="234"/>
      <c r="AE1791" s="234"/>
      <c r="AF1791" s="234"/>
      <c r="AG1791" s="234"/>
      <c r="AH1791" s="234"/>
      <c r="AI1791" s="234"/>
      <c r="AJ1791" s="234"/>
      <c r="AK1791" s="234"/>
      <c r="AL1791" s="258" t="str">
        <f t="shared" si="227"/>
        <v>нет</v>
      </c>
      <c r="AM1791" s="258" t="str">
        <f t="shared" si="229"/>
        <v>нет</v>
      </c>
      <c r="AN1791" s="258">
        <f t="shared" ref="AN1791:AN1854" si="234">COUNTIF(N1791:AK1791,"призер")+COUNTIF(N1791:AK1791,"победитель")</f>
        <v>0</v>
      </c>
      <c r="AO1791" s="258" t="e">
        <f t="shared" si="228"/>
        <v>#VALUE!</v>
      </c>
    </row>
    <row r="1792" spans="1:41">
      <c r="A1792" s="261" t="e">
        <f t="shared" si="230"/>
        <v>#VALUE!</v>
      </c>
      <c r="B1792" s="241">
        <v>1789</v>
      </c>
      <c r="C1792" s="242"/>
      <c r="D1792" s="257" t="str">
        <f t="shared" si="231"/>
        <v/>
      </c>
      <c r="E1792" s="234"/>
      <c r="F1792" s="234"/>
      <c r="G1792" s="242"/>
      <c r="H1792" s="257" t="str">
        <f t="shared" si="232"/>
        <v/>
      </c>
      <c r="I1792" s="234"/>
      <c r="J1792" s="234"/>
      <c r="K1792" s="234"/>
      <c r="L1792" s="234"/>
      <c r="M1792" s="308">
        <f t="shared" si="233"/>
        <v>0</v>
      </c>
      <c r="N1792" s="234"/>
      <c r="O1792" s="234"/>
      <c r="P1792" s="234"/>
      <c r="Q1792" s="234"/>
      <c r="R1792" s="234"/>
      <c r="S1792" s="234"/>
      <c r="T1792" s="234"/>
      <c r="U1792" s="234"/>
      <c r="V1792" s="234"/>
      <c r="W1792" s="234"/>
      <c r="X1792" s="234"/>
      <c r="Y1792" s="234"/>
      <c r="Z1792" s="234"/>
      <c r="AA1792" s="234"/>
      <c r="AB1792" s="234"/>
      <c r="AC1792" s="234"/>
      <c r="AD1792" s="234"/>
      <c r="AE1792" s="234"/>
      <c r="AF1792" s="234"/>
      <c r="AG1792" s="234"/>
      <c r="AH1792" s="234"/>
      <c r="AI1792" s="234"/>
      <c r="AJ1792" s="234"/>
      <c r="AK1792" s="234"/>
      <c r="AL1792" s="258" t="str">
        <f t="shared" si="227"/>
        <v>нет</v>
      </c>
      <c r="AM1792" s="258" t="str">
        <f t="shared" si="229"/>
        <v>нет</v>
      </c>
      <c r="AN1792" s="258">
        <f t="shared" si="234"/>
        <v>0</v>
      </c>
      <c r="AO1792" s="258" t="e">
        <f t="shared" si="228"/>
        <v>#VALUE!</v>
      </c>
    </row>
    <row r="1793" spans="1:41">
      <c r="A1793" s="261" t="e">
        <f t="shared" si="230"/>
        <v>#VALUE!</v>
      </c>
      <c r="B1793" s="241">
        <v>1790</v>
      </c>
      <c r="C1793" s="242"/>
      <c r="D1793" s="257" t="str">
        <f t="shared" si="231"/>
        <v/>
      </c>
      <c r="E1793" s="234"/>
      <c r="F1793" s="234"/>
      <c r="G1793" s="242"/>
      <c r="H1793" s="257" t="str">
        <f t="shared" si="232"/>
        <v/>
      </c>
      <c r="I1793" s="234"/>
      <c r="J1793" s="234"/>
      <c r="K1793" s="234"/>
      <c r="L1793" s="234"/>
      <c r="M1793" s="308">
        <f t="shared" si="233"/>
        <v>0</v>
      </c>
      <c r="N1793" s="234"/>
      <c r="O1793" s="234"/>
      <c r="P1793" s="234"/>
      <c r="Q1793" s="234"/>
      <c r="R1793" s="234"/>
      <c r="S1793" s="234"/>
      <c r="T1793" s="234"/>
      <c r="U1793" s="234"/>
      <c r="V1793" s="234"/>
      <c r="W1793" s="234"/>
      <c r="X1793" s="234"/>
      <c r="Y1793" s="234"/>
      <c r="Z1793" s="234"/>
      <c r="AA1793" s="234"/>
      <c r="AB1793" s="234"/>
      <c r="AC1793" s="234"/>
      <c r="AD1793" s="234"/>
      <c r="AE1793" s="234"/>
      <c r="AF1793" s="234"/>
      <c r="AG1793" s="234"/>
      <c r="AH1793" s="234"/>
      <c r="AI1793" s="234"/>
      <c r="AJ1793" s="234"/>
      <c r="AK1793" s="234"/>
      <c r="AL1793" s="258" t="str">
        <f t="shared" si="227"/>
        <v>нет</v>
      </c>
      <c r="AM1793" s="258" t="str">
        <f t="shared" si="229"/>
        <v>нет</v>
      </c>
      <c r="AN1793" s="258">
        <f t="shared" si="234"/>
        <v>0</v>
      </c>
      <c r="AO1793" s="258" t="e">
        <f t="shared" si="228"/>
        <v>#VALUE!</v>
      </c>
    </row>
    <row r="1794" spans="1:41">
      <c r="A1794" s="261" t="e">
        <f t="shared" si="230"/>
        <v>#VALUE!</v>
      </c>
      <c r="B1794" s="241">
        <v>1791</v>
      </c>
      <c r="C1794" s="242"/>
      <c r="D1794" s="257" t="str">
        <f t="shared" si="231"/>
        <v/>
      </c>
      <c r="E1794" s="234"/>
      <c r="F1794" s="234"/>
      <c r="G1794" s="242"/>
      <c r="H1794" s="257" t="str">
        <f t="shared" si="232"/>
        <v/>
      </c>
      <c r="I1794" s="234"/>
      <c r="J1794" s="234"/>
      <c r="K1794" s="234"/>
      <c r="L1794" s="234"/>
      <c r="M1794" s="308">
        <f t="shared" si="233"/>
        <v>0</v>
      </c>
      <c r="N1794" s="234"/>
      <c r="O1794" s="234"/>
      <c r="P1794" s="234"/>
      <c r="Q1794" s="234"/>
      <c r="R1794" s="234"/>
      <c r="S1794" s="234"/>
      <c r="T1794" s="234"/>
      <c r="U1794" s="234"/>
      <c r="V1794" s="234"/>
      <c r="W1794" s="234"/>
      <c r="X1794" s="234"/>
      <c r="Y1794" s="234"/>
      <c r="Z1794" s="234"/>
      <c r="AA1794" s="234"/>
      <c r="AB1794" s="234"/>
      <c r="AC1794" s="234"/>
      <c r="AD1794" s="234"/>
      <c r="AE1794" s="234"/>
      <c r="AF1794" s="234"/>
      <c r="AG1794" s="234"/>
      <c r="AH1794" s="234"/>
      <c r="AI1794" s="234"/>
      <c r="AJ1794" s="234"/>
      <c r="AK1794" s="234"/>
      <c r="AL1794" s="258" t="str">
        <f t="shared" si="227"/>
        <v>нет</v>
      </c>
      <c r="AM1794" s="258" t="str">
        <f t="shared" si="229"/>
        <v>нет</v>
      </c>
      <c r="AN1794" s="258">
        <f t="shared" si="234"/>
        <v>0</v>
      </c>
      <c r="AO1794" s="258" t="e">
        <f t="shared" si="228"/>
        <v>#VALUE!</v>
      </c>
    </row>
    <row r="1795" spans="1:41">
      <c r="A1795" s="261" t="e">
        <f t="shared" si="230"/>
        <v>#VALUE!</v>
      </c>
      <c r="B1795" s="241">
        <v>1792</v>
      </c>
      <c r="C1795" s="242"/>
      <c r="D1795" s="257" t="str">
        <f t="shared" si="231"/>
        <v/>
      </c>
      <c r="E1795" s="234"/>
      <c r="F1795" s="234"/>
      <c r="G1795" s="242"/>
      <c r="H1795" s="257" t="str">
        <f t="shared" si="232"/>
        <v/>
      </c>
      <c r="I1795" s="234"/>
      <c r="J1795" s="234"/>
      <c r="K1795" s="234"/>
      <c r="L1795" s="234"/>
      <c r="M1795" s="308">
        <f t="shared" si="233"/>
        <v>0</v>
      </c>
      <c r="N1795" s="234"/>
      <c r="O1795" s="234"/>
      <c r="P1795" s="234"/>
      <c r="Q1795" s="234"/>
      <c r="R1795" s="234"/>
      <c r="S1795" s="234"/>
      <c r="T1795" s="234"/>
      <c r="U1795" s="234"/>
      <c r="V1795" s="234"/>
      <c r="W1795" s="234"/>
      <c r="X1795" s="234"/>
      <c r="Y1795" s="234"/>
      <c r="Z1795" s="234"/>
      <c r="AA1795" s="234"/>
      <c r="AB1795" s="234"/>
      <c r="AC1795" s="234"/>
      <c r="AD1795" s="234"/>
      <c r="AE1795" s="234"/>
      <c r="AF1795" s="234"/>
      <c r="AG1795" s="234"/>
      <c r="AH1795" s="234"/>
      <c r="AI1795" s="234"/>
      <c r="AJ1795" s="234"/>
      <c r="AK1795" s="234"/>
      <c r="AL1795" s="258" t="str">
        <f t="shared" si="227"/>
        <v>нет</v>
      </c>
      <c r="AM1795" s="258" t="str">
        <f t="shared" si="229"/>
        <v>нет</v>
      </c>
      <c r="AN1795" s="258">
        <f t="shared" si="234"/>
        <v>0</v>
      </c>
      <c r="AO1795" s="258" t="e">
        <f t="shared" si="228"/>
        <v>#VALUE!</v>
      </c>
    </row>
    <row r="1796" spans="1:41">
      <c r="A1796" s="261" t="e">
        <f t="shared" si="230"/>
        <v>#VALUE!</v>
      </c>
      <c r="B1796" s="241">
        <v>1793</v>
      </c>
      <c r="C1796" s="242"/>
      <c r="D1796" s="257" t="str">
        <f t="shared" si="231"/>
        <v/>
      </c>
      <c r="E1796" s="234"/>
      <c r="F1796" s="234"/>
      <c r="G1796" s="242"/>
      <c r="H1796" s="257" t="str">
        <f t="shared" si="232"/>
        <v/>
      </c>
      <c r="I1796" s="234"/>
      <c r="J1796" s="234"/>
      <c r="K1796" s="234"/>
      <c r="L1796" s="234"/>
      <c r="M1796" s="308">
        <f t="shared" si="233"/>
        <v>0</v>
      </c>
      <c r="N1796" s="234"/>
      <c r="O1796" s="234"/>
      <c r="P1796" s="234"/>
      <c r="Q1796" s="234"/>
      <c r="R1796" s="234"/>
      <c r="S1796" s="234"/>
      <c r="T1796" s="234"/>
      <c r="U1796" s="234"/>
      <c r="V1796" s="234"/>
      <c r="W1796" s="234"/>
      <c r="X1796" s="234"/>
      <c r="Y1796" s="234"/>
      <c r="Z1796" s="234"/>
      <c r="AA1796" s="234"/>
      <c r="AB1796" s="234"/>
      <c r="AC1796" s="234"/>
      <c r="AD1796" s="234"/>
      <c r="AE1796" s="234"/>
      <c r="AF1796" s="234"/>
      <c r="AG1796" s="234"/>
      <c r="AH1796" s="234"/>
      <c r="AI1796" s="234"/>
      <c r="AJ1796" s="234"/>
      <c r="AK1796" s="234"/>
      <c r="AL1796" s="258" t="str">
        <f t="shared" si="227"/>
        <v>нет</v>
      </c>
      <c r="AM1796" s="258" t="str">
        <f t="shared" si="229"/>
        <v>нет</v>
      </c>
      <c r="AN1796" s="258">
        <f t="shared" si="234"/>
        <v>0</v>
      </c>
      <c r="AO1796" s="258" t="e">
        <f t="shared" si="228"/>
        <v>#VALUE!</v>
      </c>
    </row>
    <row r="1797" spans="1:41">
      <c r="A1797" s="261" t="e">
        <f t="shared" si="230"/>
        <v>#VALUE!</v>
      </c>
      <c r="B1797" s="241">
        <v>1794</v>
      </c>
      <c r="C1797" s="242"/>
      <c r="D1797" s="257" t="str">
        <f t="shared" si="231"/>
        <v/>
      </c>
      <c r="E1797" s="234"/>
      <c r="F1797" s="234"/>
      <c r="G1797" s="242"/>
      <c r="H1797" s="257" t="str">
        <f t="shared" si="232"/>
        <v/>
      </c>
      <c r="I1797" s="234"/>
      <c r="J1797" s="234"/>
      <c r="K1797" s="234"/>
      <c r="L1797" s="234"/>
      <c r="M1797" s="308">
        <f t="shared" si="233"/>
        <v>0</v>
      </c>
      <c r="N1797" s="234"/>
      <c r="O1797" s="234"/>
      <c r="P1797" s="234"/>
      <c r="Q1797" s="234"/>
      <c r="R1797" s="234"/>
      <c r="S1797" s="234"/>
      <c r="T1797" s="234"/>
      <c r="U1797" s="234"/>
      <c r="V1797" s="234"/>
      <c r="W1797" s="234"/>
      <c r="X1797" s="234"/>
      <c r="Y1797" s="234"/>
      <c r="Z1797" s="234"/>
      <c r="AA1797" s="234"/>
      <c r="AB1797" s="234"/>
      <c r="AC1797" s="234"/>
      <c r="AD1797" s="234"/>
      <c r="AE1797" s="234"/>
      <c r="AF1797" s="234"/>
      <c r="AG1797" s="234"/>
      <c r="AH1797" s="234"/>
      <c r="AI1797" s="234"/>
      <c r="AJ1797" s="234"/>
      <c r="AK1797" s="234"/>
      <c r="AL1797" s="258" t="str">
        <f t="shared" ref="AL1797:AL1860" si="235">IF($I1797&lt;5,"нет",IF($I1797&gt;9,"нет","да"))</f>
        <v>нет</v>
      </c>
      <c r="AM1797" s="258" t="str">
        <f t="shared" si="229"/>
        <v>нет</v>
      </c>
      <c r="AN1797" s="258">
        <f t="shared" si="234"/>
        <v>0</v>
      </c>
      <c r="AO1797" s="258" t="e">
        <f t="shared" ref="AO1797:AO1860" si="236">IF(LEN(G1797)=5,LEFT(G1797,1)+100,LEFT(G1797,2)+100)</f>
        <v>#VALUE!</v>
      </c>
    </row>
    <row r="1798" spans="1:41">
      <c r="A1798" s="261" t="e">
        <f t="shared" si="230"/>
        <v>#VALUE!</v>
      </c>
      <c r="B1798" s="241">
        <v>1795</v>
      </c>
      <c r="C1798" s="242"/>
      <c r="D1798" s="257" t="str">
        <f t="shared" si="231"/>
        <v/>
      </c>
      <c r="E1798" s="234"/>
      <c r="F1798" s="234"/>
      <c r="G1798" s="242"/>
      <c r="H1798" s="257" t="str">
        <f t="shared" si="232"/>
        <v/>
      </c>
      <c r="I1798" s="234"/>
      <c r="J1798" s="234"/>
      <c r="K1798" s="234"/>
      <c r="L1798" s="234"/>
      <c r="M1798" s="308">
        <f t="shared" si="233"/>
        <v>0</v>
      </c>
      <c r="N1798" s="234"/>
      <c r="O1798" s="234"/>
      <c r="P1798" s="234"/>
      <c r="Q1798" s="234"/>
      <c r="R1798" s="234"/>
      <c r="S1798" s="234"/>
      <c r="T1798" s="234"/>
      <c r="U1798" s="234"/>
      <c r="V1798" s="234"/>
      <c r="W1798" s="234"/>
      <c r="X1798" s="234"/>
      <c r="Y1798" s="234"/>
      <c r="Z1798" s="234"/>
      <c r="AA1798" s="234"/>
      <c r="AB1798" s="234"/>
      <c r="AC1798" s="234"/>
      <c r="AD1798" s="234"/>
      <c r="AE1798" s="234"/>
      <c r="AF1798" s="234"/>
      <c r="AG1798" s="234"/>
      <c r="AH1798" s="234"/>
      <c r="AI1798" s="234"/>
      <c r="AJ1798" s="234"/>
      <c r="AK1798" s="234"/>
      <c r="AL1798" s="258" t="str">
        <f t="shared" si="235"/>
        <v>нет</v>
      </c>
      <c r="AM1798" s="258" t="str">
        <f t="shared" ref="AM1798:AM1861" si="237">IF($I1798&lt;=9,"нет","да")</f>
        <v>нет</v>
      </c>
      <c r="AN1798" s="258">
        <f t="shared" si="234"/>
        <v>0</v>
      </c>
      <c r="AO1798" s="258" t="e">
        <f t="shared" si="236"/>
        <v>#VALUE!</v>
      </c>
    </row>
    <row r="1799" spans="1:41">
      <c r="A1799" s="261" t="e">
        <f t="shared" si="230"/>
        <v>#VALUE!</v>
      </c>
      <c r="B1799" s="241">
        <v>1796</v>
      </c>
      <c r="C1799" s="242"/>
      <c r="D1799" s="257" t="str">
        <f t="shared" si="231"/>
        <v/>
      </c>
      <c r="E1799" s="234"/>
      <c r="F1799" s="234"/>
      <c r="G1799" s="242"/>
      <c r="H1799" s="257" t="str">
        <f t="shared" si="232"/>
        <v/>
      </c>
      <c r="I1799" s="234"/>
      <c r="J1799" s="234"/>
      <c r="K1799" s="234"/>
      <c r="L1799" s="234"/>
      <c r="M1799" s="308">
        <f t="shared" si="233"/>
        <v>0</v>
      </c>
      <c r="N1799" s="234"/>
      <c r="O1799" s="234"/>
      <c r="P1799" s="234"/>
      <c r="Q1799" s="234"/>
      <c r="R1799" s="234"/>
      <c r="S1799" s="234"/>
      <c r="T1799" s="234"/>
      <c r="U1799" s="234"/>
      <c r="V1799" s="234"/>
      <c r="W1799" s="234"/>
      <c r="X1799" s="234"/>
      <c r="Y1799" s="234"/>
      <c r="Z1799" s="234"/>
      <c r="AA1799" s="234"/>
      <c r="AB1799" s="234"/>
      <c r="AC1799" s="234"/>
      <c r="AD1799" s="234"/>
      <c r="AE1799" s="234"/>
      <c r="AF1799" s="234"/>
      <c r="AG1799" s="234"/>
      <c r="AH1799" s="234"/>
      <c r="AI1799" s="234"/>
      <c r="AJ1799" s="234"/>
      <c r="AK1799" s="234"/>
      <c r="AL1799" s="258" t="str">
        <f t="shared" si="235"/>
        <v>нет</v>
      </c>
      <c r="AM1799" s="258" t="str">
        <f t="shared" si="237"/>
        <v>нет</v>
      </c>
      <c r="AN1799" s="258">
        <f t="shared" si="234"/>
        <v>0</v>
      </c>
      <c r="AO1799" s="258" t="e">
        <f t="shared" si="236"/>
        <v>#VALUE!</v>
      </c>
    </row>
    <row r="1800" spans="1:41">
      <c r="A1800" s="261" t="e">
        <f t="shared" ref="A1800:A1863" si="238">IF($AO1800=$C1800, "Код_ОО+МСУ_верно", "Требуется проверка кода ОО или МСУ, кроме 101, 102,103")</f>
        <v>#VALUE!</v>
      </c>
      <c r="B1800" s="241">
        <v>1797</v>
      </c>
      <c r="C1800" s="242"/>
      <c r="D1800" s="257" t="str">
        <f t="shared" si="231"/>
        <v/>
      </c>
      <c r="E1800" s="234"/>
      <c r="F1800" s="234"/>
      <c r="G1800" s="242"/>
      <c r="H1800" s="257" t="str">
        <f t="shared" si="232"/>
        <v/>
      </c>
      <c r="I1800" s="234"/>
      <c r="J1800" s="234"/>
      <c r="K1800" s="234"/>
      <c r="L1800" s="234"/>
      <c r="M1800" s="308">
        <f t="shared" si="233"/>
        <v>0</v>
      </c>
      <c r="N1800" s="234"/>
      <c r="O1800" s="234"/>
      <c r="P1800" s="234"/>
      <c r="Q1800" s="234"/>
      <c r="R1800" s="234"/>
      <c r="S1800" s="234"/>
      <c r="T1800" s="234"/>
      <c r="U1800" s="234"/>
      <c r="V1800" s="234"/>
      <c r="W1800" s="234"/>
      <c r="X1800" s="234"/>
      <c r="Y1800" s="234"/>
      <c r="Z1800" s="234"/>
      <c r="AA1800" s="234"/>
      <c r="AB1800" s="234"/>
      <c r="AC1800" s="234"/>
      <c r="AD1800" s="234"/>
      <c r="AE1800" s="234"/>
      <c r="AF1800" s="234"/>
      <c r="AG1800" s="234"/>
      <c r="AH1800" s="234"/>
      <c r="AI1800" s="234"/>
      <c r="AJ1800" s="234"/>
      <c r="AK1800" s="234"/>
      <c r="AL1800" s="258" t="str">
        <f t="shared" si="235"/>
        <v>нет</v>
      </c>
      <c r="AM1800" s="258" t="str">
        <f t="shared" si="237"/>
        <v>нет</v>
      </c>
      <c r="AN1800" s="258">
        <f t="shared" si="234"/>
        <v>0</v>
      </c>
      <c r="AO1800" s="258" t="e">
        <f t="shared" si="236"/>
        <v>#VALUE!</v>
      </c>
    </row>
    <row r="1801" spans="1:41">
      <c r="A1801" s="261" t="e">
        <f t="shared" si="238"/>
        <v>#VALUE!</v>
      </c>
      <c r="B1801" s="241">
        <v>1798</v>
      </c>
      <c r="C1801" s="242"/>
      <c r="D1801" s="257" t="str">
        <f t="shared" si="231"/>
        <v/>
      </c>
      <c r="E1801" s="234"/>
      <c r="F1801" s="234"/>
      <c r="G1801" s="242"/>
      <c r="H1801" s="257" t="str">
        <f t="shared" si="232"/>
        <v/>
      </c>
      <c r="I1801" s="234"/>
      <c r="J1801" s="234"/>
      <c r="K1801" s="234"/>
      <c r="L1801" s="234"/>
      <c r="M1801" s="308">
        <f t="shared" si="233"/>
        <v>0</v>
      </c>
      <c r="N1801" s="234"/>
      <c r="O1801" s="234"/>
      <c r="P1801" s="234"/>
      <c r="Q1801" s="234"/>
      <c r="R1801" s="234"/>
      <c r="S1801" s="234"/>
      <c r="T1801" s="234"/>
      <c r="U1801" s="234"/>
      <c r="V1801" s="234"/>
      <c r="W1801" s="234"/>
      <c r="X1801" s="234"/>
      <c r="Y1801" s="234"/>
      <c r="Z1801" s="234"/>
      <c r="AA1801" s="234"/>
      <c r="AB1801" s="234"/>
      <c r="AC1801" s="234"/>
      <c r="AD1801" s="234"/>
      <c r="AE1801" s="234"/>
      <c r="AF1801" s="234"/>
      <c r="AG1801" s="234"/>
      <c r="AH1801" s="234"/>
      <c r="AI1801" s="234"/>
      <c r="AJ1801" s="234"/>
      <c r="AK1801" s="234"/>
      <c r="AL1801" s="258" t="str">
        <f t="shared" si="235"/>
        <v>нет</v>
      </c>
      <c r="AM1801" s="258" t="str">
        <f t="shared" si="237"/>
        <v>нет</v>
      </c>
      <c r="AN1801" s="258">
        <f t="shared" si="234"/>
        <v>0</v>
      </c>
      <c r="AO1801" s="258" t="e">
        <f t="shared" si="236"/>
        <v>#VALUE!</v>
      </c>
    </row>
    <row r="1802" spans="1:41">
      <c r="A1802" s="261" t="e">
        <f t="shared" si="238"/>
        <v>#VALUE!</v>
      </c>
      <c r="B1802" s="241">
        <v>1799</v>
      </c>
      <c r="C1802" s="242"/>
      <c r="D1802" s="257" t="str">
        <f t="shared" si="231"/>
        <v/>
      </c>
      <c r="E1802" s="234"/>
      <c r="F1802" s="234"/>
      <c r="G1802" s="242"/>
      <c r="H1802" s="257" t="str">
        <f t="shared" si="232"/>
        <v/>
      </c>
      <c r="I1802" s="234"/>
      <c r="J1802" s="234"/>
      <c r="K1802" s="234"/>
      <c r="L1802" s="234"/>
      <c r="M1802" s="308">
        <f t="shared" si="233"/>
        <v>0</v>
      </c>
      <c r="N1802" s="234"/>
      <c r="O1802" s="234"/>
      <c r="P1802" s="234"/>
      <c r="Q1802" s="234"/>
      <c r="R1802" s="234"/>
      <c r="S1802" s="234"/>
      <c r="T1802" s="234"/>
      <c r="U1802" s="234"/>
      <c r="V1802" s="234"/>
      <c r="W1802" s="234"/>
      <c r="X1802" s="234"/>
      <c r="Y1802" s="234"/>
      <c r="Z1802" s="234"/>
      <c r="AA1802" s="234"/>
      <c r="AB1802" s="234"/>
      <c r="AC1802" s="234"/>
      <c r="AD1802" s="234"/>
      <c r="AE1802" s="234"/>
      <c r="AF1802" s="234"/>
      <c r="AG1802" s="234"/>
      <c r="AH1802" s="234"/>
      <c r="AI1802" s="234"/>
      <c r="AJ1802" s="234"/>
      <c r="AK1802" s="234"/>
      <c r="AL1802" s="258" t="str">
        <f t="shared" si="235"/>
        <v>нет</v>
      </c>
      <c r="AM1802" s="258" t="str">
        <f t="shared" si="237"/>
        <v>нет</v>
      </c>
      <c r="AN1802" s="258">
        <f t="shared" si="234"/>
        <v>0</v>
      </c>
      <c r="AO1802" s="258" t="e">
        <f t="shared" si="236"/>
        <v>#VALUE!</v>
      </c>
    </row>
    <row r="1803" spans="1:41">
      <c r="A1803" s="261" t="e">
        <f t="shared" si="238"/>
        <v>#VALUE!</v>
      </c>
      <c r="B1803" s="241">
        <v>1800</v>
      </c>
      <c r="C1803" s="242"/>
      <c r="D1803" s="257" t="str">
        <f t="shared" si="231"/>
        <v/>
      </c>
      <c r="E1803" s="234"/>
      <c r="F1803" s="234"/>
      <c r="G1803" s="242"/>
      <c r="H1803" s="257" t="str">
        <f t="shared" si="232"/>
        <v/>
      </c>
      <c r="I1803" s="234"/>
      <c r="J1803" s="234"/>
      <c r="K1803" s="234"/>
      <c r="L1803" s="234"/>
      <c r="M1803" s="308">
        <f t="shared" si="233"/>
        <v>0</v>
      </c>
      <c r="N1803" s="234"/>
      <c r="O1803" s="234"/>
      <c r="P1803" s="234"/>
      <c r="Q1803" s="234"/>
      <c r="R1803" s="234"/>
      <c r="S1803" s="234"/>
      <c r="T1803" s="234"/>
      <c r="U1803" s="234"/>
      <c r="V1803" s="234"/>
      <c r="W1803" s="234"/>
      <c r="X1803" s="234"/>
      <c r="Y1803" s="234"/>
      <c r="Z1803" s="234"/>
      <c r="AA1803" s="234"/>
      <c r="AB1803" s="234"/>
      <c r="AC1803" s="234"/>
      <c r="AD1803" s="234"/>
      <c r="AE1803" s="234"/>
      <c r="AF1803" s="234"/>
      <c r="AG1803" s="234"/>
      <c r="AH1803" s="234"/>
      <c r="AI1803" s="234"/>
      <c r="AJ1803" s="234"/>
      <c r="AK1803" s="234"/>
      <c r="AL1803" s="258" t="str">
        <f t="shared" si="235"/>
        <v>нет</v>
      </c>
      <c r="AM1803" s="258" t="str">
        <f t="shared" si="237"/>
        <v>нет</v>
      </c>
      <c r="AN1803" s="258">
        <f t="shared" si="234"/>
        <v>0</v>
      </c>
      <c r="AO1803" s="258" t="e">
        <f t="shared" si="236"/>
        <v>#VALUE!</v>
      </c>
    </row>
    <row r="1804" spans="1:41">
      <c r="A1804" s="261" t="e">
        <f t="shared" si="238"/>
        <v>#VALUE!</v>
      </c>
      <c r="B1804" s="241">
        <v>1801</v>
      </c>
      <c r="C1804" s="242"/>
      <c r="D1804" s="257" t="str">
        <f t="shared" si="231"/>
        <v/>
      </c>
      <c r="E1804" s="234"/>
      <c r="F1804" s="234"/>
      <c r="G1804" s="242"/>
      <c r="H1804" s="257" t="str">
        <f t="shared" si="232"/>
        <v/>
      </c>
      <c r="I1804" s="234"/>
      <c r="J1804" s="234"/>
      <c r="K1804" s="234"/>
      <c r="L1804" s="234"/>
      <c r="M1804" s="308">
        <f t="shared" si="233"/>
        <v>0</v>
      </c>
      <c r="N1804" s="234"/>
      <c r="O1804" s="234"/>
      <c r="P1804" s="234"/>
      <c r="Q1804" s="234"/>
      <c r="R1804" s="234"/>
      <c r="S1804" s="234"/>
      <c r="T1804" s="234"/>
      <c r="U1804" s="234"/>
      <c r="V1804" s="234"/>
      <c r="W1804" s="234"/>
      <c r="X1804" s="234"/>
      <c r="Y1804" s="234"/>
      <c r="Z1804" s="234"/>
      <c r="AA1804" s="234"/>
      <c r="AB1804" s="234"/>
      <c r="AC1804" s="234"/>
      <c r="AD1804" s="234"/>
      <c r="AE1804" s="234"/>
      <c r="AF1804" s="234"/>
      <c r="AG1804" s="234"/>
      <c r="AH1804" s="234"/>
      <c r="AI1804" s="234"/>
      <c r="AJ1804" s="234"/>
      <c r="AK1804" s="234"/>
      <c r="AL1804" s="258" t="str">
        <f t="shared" si="235"/>
        <v>нет</v>
      </c>
      <c r="AM1804" s="258" t="str">
        <f t="shared" si="237"/>
        <v>нет</v>
      </c>
      <c r="AN1804" s="258">
        <f t="shared" si="234"/>
        <v>0</v>
      </c>
      <c r="AO1804" s="258" t="e">
        <f t="shared" si="236"/>
        <v>#VALUE!</v>
      </c>
    </row>
    <row r="1805" spans="1:41">
      <c r="A1805" s="261" t="e">
        <f t="shared" si="238"/>
        <v>#VALUE!</v>
      </c>
      <c r="B1805" s="241">
        <v>1802</v>
      </c>
      <c r="C1805" s="242"/>
      <c r="D1805" s="257" t="str">
        <f t="shared" si="231"/>
        <v/>
      </c>
      <c r="E1805" s="234"/>
      <c r="F1805" s="234"/>
      <c r="G1805" s="242"/>
      <c r="H1805" s="257" t="str">
        <f t="shared" si="232"/>
        <v/>
      </c>
      <c r="I1805" s="234"/>
      <c r="J1805" s="234"/>
      <c r="K1805" s="234"/>
      <c r="L1805" s="234"/>
      <c r="M1805" s="308">
        <f t="shared" si="233"/>
        <v>0</v>
      </c>
      <c r="N1805" s="234"/>
      <c r="O1805" s="234"/>
      <c r="P1805" s="234"/>
      <c r="Q1805" s="234"/>
      <c r="R1805" s="234"/>
      <c r="S1805" s="234"/>
      <c r="T1805" s="234"/>
      <c r="U1805" s="234"/>
      <c r="V1805" s="234"/>
      <c r="W1805" s="234"/>
      <c r="X1805" s="234"/>
      <c r="Y1805" s="234"/>
      <c r="Z1805" s="234"/>
      <c r="AA1805" s="234"/>
      <c r="AB1805" s="234"/>
      <c r="AC1805" s="234"/>
      <c r="AD1805" s="234"/>
      <c r="AE1805" s="234"/>
      <c r="AF1805" s="234"/>
      <c r="AG1805" s="234"/>
      <c r="AH1805" s="234"/>
      <c r="AI1805" s="234"/>
      <c r="AJ1805" s="234"/>
      <c r="AK1805" s="234"/>
      <c r="AL1805" s="258" t="str">
        <f t="shared" si="235"/>
        <v>нет</v>
      </c>
      <c r="AM1805" s="258" t="str">
        <f t="shared" si="237"/>
        <v>нет</v>
      </c>
      <c r="AN1805" s="258">
        <f t="shared" si="234"/>
        <v>0</v>
      </c>
      <c r="AO1805" s="258" t="e">
        <f t="shared" si="236"/>
        <v>#VALUE!</v>
      </c>
    </row>
    <row r="1806" spans="1:41">
      <c r="A1806" s="261" t="e">
        <f t="shared" si="238"/>
        <v>#VALUE!</v>
      </c>
      <c r="B1806" s="241">
        <v>1803</v>
      </c>
      <c r="C1806" s="242"/>
      <c r="D1806" s="257" t="str">
        <f t="shared" si="231"/>
        <v/>
      </c>
      <c r="E1806" s="234"/>
      <c r="F1806" s="234"/>
      <c r="G1806" s="242"/>
      <c r="H1806" s="257" t="str">
        <f t="shared" si="232"/>
        <v/>
      </c>
      <c r="I1806" s="234"/>
      <c r="J1806" s="234"/>
      <c r="K1806" s="234"/>
      <c r="L1806" s="234"/>
      <c r="M1806" s="308">
        <f t="shared" si="233"/>
        <v>0</v>
      </c>
      <c r="N1806" s="234"/>
      <c r="O1806" s="234"/>
      <c r="P1806" s="234"/>
      <c r="Q1806" s="234"/>
      <c r="R1806" s="234"/>
      <c r="S1806" s="234"/>
      <c r="T1806" s="234"/>
      <c r="U1806" s="234"/>
      <c r="V1806" s="234"/>
      <c r="W1806" s="234"/>
      <c r="X1806" s="234"/>
      <c r="Y1806" s="234"/>
      <c r="Z1806" s="234"/>
      <c r="AA1806" s="234"/>
      <c r="AB1806" s="234"/>
      <c r="AC1806" s="234"/>
      <c r="AD1806" s="234"/>
      <c r="AE1806" s="234"/>
      <c r="AF1806" s="234"/>
      <c r="AG1806" s="234"/>
      <c r="AH1806" s="234"/>
      <c r="AI1806" s="234"/>
      <c r="AJ1806" s="234"/>
      <c r="AK1806" s="234"/>
      <c r="AL1806" s="258" t="str">
        <f t="shared" si="235"/>
        <v>нет</v>
      </c>
      <c r="AM1806" s="258" t="str">
        <f t="shared" si="237"/>
        <v>нет</v>
      </c>
      <c r="AN1806" s="258">
        <f t="shared" si="234"/>
        <v>0</v>
      </c>
      <c r="AO1806" s="258" t="e">
        <f t="shared" si="236"/>
        <v>#VALUE!</v>
      </c>
    </row>
    <row r="1807" spans="1:41">
      <c r="A1807" s="261" t="e">
        <f t="shared" si="238"/>
        <v>#VALUE!</v>
      </c>
      <c r="B1807" s="241">
        <v>1804</v>
      </c>
      <c r="C1807" s="242"/>
      <c r="D1807" s="257" t="str">
        <f t="shared" si="231"/>
        <v/>
      </c>
      <c r="E1807" s="234"/>
      <c r="F1807" s="234"/>
      <c r="G1807" s="242"/>
      <c r="H1807" s="257" t="str">
        <f t="shared" si="232"/>
        <v/>
      </c>
      <c r="I1807" s="234"/>
      <c r="J1807" s="234"/>
      <c r="K1807" s="234"/>
      <c r="L1807" s="234"/>
      <c r="M1807" s="308">
        <f t="shared" si="233"/>
        <v>0</v>
      </c>
      <c r="N1807" s="234"/>
      <c r="O1807" s="234"/>
      <c r="P1807" s="234"/>
      <c r="Q1807" s="234"/>
      <c r="R1807" s="234"/>
      <c r="S1807" s="234"/>
      <c r="T1807" s="234"/>
      <c r="U1807" s="234"/>
      <c r="V1807" s="234"/>
      <c r="W1807" s="234"/>
      <c r="X1807" s="234"/>
      <c r="Y1807" s="234"/>
      <c r="Z1807" s="234"/>
      <c r="AA1807" s="234"/>
      <c r="AB1807" s="234"/>
      <c r="AC1807" s="234"/>
      <c r="AD1807" s="234"/>
      <c r="AE1807" s="234"/>
      <c r="AF1807" s="234"/>
      <c r="AG1807" s="234"/>
      <c r="AH1807" s="234"/>
      <c r="AI1807" s="234"/>
      <c r="AJ1807" s="234"/>
      <c r="AK1807" s="234"/>
      <c r="AL1807" s="258" t="str">
        <f t="shared" si="235"/>
        <v>нет</v>
      </c>
      <c r="AM1807" s="258" t="str">
        <f t="shared" si="237"/>
        <v>нет</v>
      </c>
      <c r="AN1807" s="258">
        <f t="shared" si="234"/>
        <v>0</v>
      </c>
      <c r="AO1807" s="258" t="e">
        <f t="shared" si="236"/>
        <v>#VALUE!</v>
      </c>
    </row>
    <row r="1808" spans="1:41">
      <c r="A1808" s="261" t="e">
        <f t="shared" si="238"/>
        <v>#VALUE!</v>
      </c>
      <c r="B1808" s="241">
        <v>1805</v>
      </c>
      <c r="C1808" s="242"/>
      <c r="D1808" s="257" t="str">
        <f t="shared" si="231"/>
        <v/>
      </c>
      <c r="E1808" s="234"/>
      <c r="F1808" s="234"/>
      <c r="G1808" s="242"/>
      <c r="H1808" s="257" t="str">
        <f t="shared" si="232"/>
        <v/>
      </c>
      <c r="I1808" s="234"/>
      <c r="J1808" s="234"/>
      <c r="K1808" s="234"/>
      <c r="L1808" s="234"/>
      <c r="M1808" s="308">
        <f t="shared" si="233"/>
        <v>0</v>
      </c>
      <c r="N1808" s="234"/>
      <c r="O1808" s="234"/>
      <c r="P1808" s="234"/>
      <c r="Q1808" s="234"/>
      <c r="R1808" s="234"/>
      <c r="S1808" s="234"/>
      <c r="T1808" s="234"/>
      <c r="U1808" s="234"/>
      <c r="V1808" s="234"/>
      <c r="W1808" s="234"/>
      <c r="X1808" s="234"/>
      <c r="Y1808" s="234"/>
      <c r="Z1808" s="234"/>
      <c r="AA1808" s="234"/>
      <c r="AB1808" s="234"/>
      <c r="AC1808" s="234"/>
      <c r="AD1808" s="234"/>
      <c r="AE1808" s="234"/>
      <c r="AF1808" s="234"/>
      <c r="AG1808" s="234"/>
      <c r="AH1808" s="234"/>
      <c r="AI1808" s="234"/>
      <c r="AJ1808" s="234"/>
      <c r="AK1808" s="234"/>
      <c r="AL1808" s="258" t="str">
        <f t="shared" si="235"/>
        <v>нет</v>
      </c>
      <c r="AM1808" s="258" t="str">
        <f t="shared" si="237"/>
        <v>нет</v>
      </c>
      <c r="AN1808" s="258">
        <f t="shared" si="234"/>
        <v>0</v>
      </c>
      <c r="AO1808" s="258" t="e">
        <f t="shared" si="236"/>
        <v>#VALUE!</v>
      </c>
    </row>
    <row r="1809" spans="1:41">
      <c r="A1809" s="261" t="e">
        <f t="shared" si="238"/>
        <v>#VALUE!</v>
      </c>
      <c r="B1809" s="241">
        <v>1806</v>
      </c>
      <c r="C1809" s="242"/>
      <c r="D1809" s="257" t="str">
        <f t="shared" si="231"/>
        <v/>
      </c>
      <c r="E1809" s="234"/>
      <c r="F1809" s="234"/>
      <c r="G1809" s="242"/>
      <c r="H1809" s="257" t="str">
        <f t="shared" si="232"/>
        <v/>
      </c>
      <c r="I1809" s="234"/>
      <c r="J1809" s="234"/>
      <c r="K1809" s="234"/>
      <c r="L1809" s="234"/>
      <c r="M1809" s="308">
        <f t="shared" si="233"/>
        <v>0</v>
      </c>
      <c r="N1809" s="234"/>
      <c r="O1809" s="234"/>
      <c r="P1809" s="234"/>
      <c r="Q1809" s="234"/>
      <c r="R1809" s="234"/>
      <c r="S1809" s="234"/>
      <c r="T1809" s="234"/>
      <c r="U1809" s="234"/>
      <c r="V1809" s="234"/>
      <c r="W1809" s="234"/>
      <c r="X1809" s="234"/>
      <c r="Y1809" s="234"/>
      <c r="Z1809" s="234"/>
      <c r="AA1809" s="234"/>
      <c r="AB1809" s="234"/>
      <c r="AC1809" s="234"/>
      <c r="AD1809" s="234"/>
      <c r="AE1809" s="234"/>
      <c r="AF1809" s="234"/>
      <c r="AG1809" s="234"/>
      <c r="AH1809" s="234"/>
      <c r="AI1809" s="234"/>
      <c r="AJ1809" s="234"/>
      <c r="AK1809" s="234"/>
      <c r="AL1809" s="258" t="str">
        <f t="shared" si="235"/>
        <v>нет</v>
      </c>
      <c r="AM1809" s="258" t="str">
        <f t="shared" si="237"/>
        <v>нет</v>
      </c>
      <c r="AN1809" s="258">
        <f t="shared" si="234"/>
        <v>0</v>
      </c>
      <c r="AO1809" s="258" t="e">
        <f t="shared" si="236"/>
        <v>#VALUE!</v>
      </c>
    </row>
    <row r="1810" spans="1:41">
      <c r="A1810" s="261" t="e">
        <f t="shared" si="238"/>
        <v>#VALUE!</v>
      </c>
      <c r="B1810" s="241">
        <v>1807</v>
      </c>
      <c r="C1810" s="242"/>
      <c r="D1810" s="257" t="str">
        <f t="shared" si="231"/>
        <v/>
      </c>
      <c r="E1810" s="234"/>
      <c r="F1810" s="234"/>
      <c r="G1810" s="242"/>
      <c r="H1810" s="257" t="str">
        <f t="shared" si="232"/>
        <v/>
      </c>
      <c r="I1810" s="234"/>
      <c r="J1810" s="234"/>
      <c r="K1810" s="234"/>
      <c r="L1810" s="234"/>
      <c r="M1810" s="308">
        <f t="shared" si="233"/>
        <v>0</v>
      </c>
      <c r="N1810" s="234"/>
      <c r="O1810" s="234"/>
      <c r="P1810" s="234"/>
      <c r="Q1810" s="234"/>
      <c r="R1810" s="234"/>
      <c r="S1810" s="234"/>
      <c r="T1810" s="234"/>
      <c r="U1810" s="234"/>
      <c r="V1810" s="234"/>
      <c r="W1810" s="234"/>
      <c r="X1810" s="234"/>
      <c r="Y1810" s="234"/>
      <c r="Z1810" s="234"/>
      <c r="AA1810" s="234"/>
      <c r="AB1810" s="234"/>
      <c r="AC1810" s="234"/>
      <c r="AD1810" s="234"/>
      <c r="AE1810" s="234"/>
      <c r="AF1810" s="234"/>
      <c r="AG1810" s="234"/>
      <c r="AH1810" s="234"/>
      <c r="AI1810" s="234"/>
      <c r="AJ1810" s="234"/>
      <c r="AK1810" s="234"/>
      <c r="AL1810" s="258" t="str">
        <f t="shared" si="235"/>
        <v>нет</v>
      </c>
      <c r="AM1810" s="258" t="str">
        <f t="shared" si="237"/>
        <v>нет</v>
      </c>
      <c r="AN1810" s="258">
        <f t="shared" si="234"/>
        <v>0</v>
      </c>
      <c r="AO1810" s="258" t="e">
        <f t="shared" si="236"/>
        <v>#VALUE!</v>
      </c>
    </row>
    <row r="1811" spans="1:41">
      <c r="A1811" s="261" t="e">
        <f t="shared" si="238"/>
        <v>#VALUE!</v>
      </c>
      <c r="B1811" s="241">
        <v>1808</v>
      </c>
      <c r="C1811" s="242"/>
      <c r="D1811" s="257" t="str">
        <f t="shared" si="231"/>
        <v/>
      </c>
      <c r="E1811" s="234"/>
      <c r="F1811" s="234"/>
      <c r="G1811" s="242"/>
      <c r="H1811" s="257" t="str">
        <f t="shared" si="232"/>
        <v/>
      </c>
      <c r="I1811" s="234"/>
      <c r="J1811" s="234"/>
      <c r="K1811" s="234"/>
      <c r="L1811" s="234"/>
      <c r="M1811" s="308">
        <f t="shared" si="233"/>
        <v>0</v>
      </c>
      <c r="N1811" s="234"/>
      <c r="O1811" s="234"/>
      <c r="P1811" s="234"/>
      <c r="Q1811" s="234"/>
      <c r="R1811" s="234"/>
      <c r="S1811" s="234"/>
      <c r="T1811" s="234"/>
      <c r="U1811" s="234"/>
      <c r="V1811" s="234"/>
      <c r="W1811" s="234"/>
      <c r="X1811" s="234"/>
      <c r="Y1811" s="234"/>
      <c r="Z1811" s="234"/>
      <c r="AA1811" s="234"/>
      <c r="AB1811" s="234"/>
      <c r="AC1811" s="234"/>
      <c r="AD1811" s="234"/>
      <c r="AE1811" s="234"/>
      <c r="AF1811" s="234"/>
      <c r="AG1811" s="234"/>
      <c r="AH1811" s="234"/>
      <c r="AI1811" s="234"/>
      <c r="AJ1811" s="234"/>
      <c r="AK1811" s="234"/>
      <c r="AL1811" s="258" t="str">
        <f t="shared" si="235"/>
        <v>нет</v>
      </c>
      <c r="AM1811" s="258" t="str">
        <f t="shared" si="237"/>
        <v>нет</v>
      </c>
      <c r="AN1811" s="258">
        <f t="shared" si="234"/>
        <v>0</v>
      </c>
      <c r="AO1811" s="258" t="e">
        <f t="shared" si="236"/>
        <v>#VALUE!</v>
      </c>
    </row>
    <row r="1812" spans="1:41">
      <c r="A1812" s="261" t="e">
        <f t="shared" si="238"/>
        <v>#VALUE!</v>
      </c>
      <c r="B1812" s="241">
        <v>1809</v>
      </c>
      <c r="C1812" s="242"/>
      <c r="D1812" s="257" t="str">
        <f t="shared" si="231"/>
        <v/>
      </c>
      <c r="E1812" s="234"/>
      <c r="F1812" s="234"/>
      <c r="G1812" s="242"/>
      <c r="H1812" s="257" t="str">
        <f t="shared" si="232"/>
        <v/>
      </c>
      <c r="I1812" s="234"/>
      <c r="J1812" s="234"/>
      <c r="K1812" s="234"/>
      <c r="L1812" s="234"/>
      <c r="M1812" s="308">
        <f t="shared" si="233"/>
        <v>0</v>
      </c>
      <c r="N1812" s="234"/>
      <c r="O1812" s="234"/>
      <c r="P1812" s="234"/>
      <c r="Q1812" s="234"/>
      <c r="R1812" s="234"/>
      <c r="S1812" s="234"/>
      <c r="T1812" s="234"/>
      <c r="U1812" s="234"/>
      <c r="V1812" s="234"/>
      <c r="W1812" s="234"/>
      <c r="X1812" s="234"/>
      <c r="Y1812" s="234"/>
      <c r="Z1812" s="234"/>
      <c r="AA1812" s="234"/>
      <c r="AB1812" s="234"/>
      <c r="AC1812" s="234"/>
      <c r="AD1812" s="234"/>
      <c r="AE1812" s="234"/>
      <c r="AF1812" s="234"/>
      <c r="AG1812" s="234"/>
      <c r="AH1812" s="234"/>
      <c r="AI1812" s="234"/>
      <c r="AJ1812" s="234"/>
      <c r="AK1812" s="234"/>
      <c r="AL1812" s="258" t="str">
        <f t="shared" si="235"/>
        <v>нет</v>
      </c>
      <c r="AM1812" s="258" t="str">
        <f t="shared" si="237"/>
        <v>нет</v>
      </c>
      <c r="AN1812" s="258">
        <f t="shared" si="234"/>
        <v>0</v>
      </c>
      <c r="AO1812" s="258" t="e">
        <f t="shared" si="236"/>
        <v>#VALUE!</v>
      </c>
    </row>
    <row r="1813" spans="1:41">
      <c r="A1813" s="261" t="e">
        <f t="shared" si="238"/>
        <v>#VALUE!</v>
      </c>
      <c r="B1813" s="241">
        <v>1810</v>
      </c>
      <c r="C1813" s="242"/>
      <c r="D1813" s="257" t="str">
        <f t="shared" si="231"/>
        <v/>
      </c>
      <c r="E1813" s="234"/>
      <c r="F1813" s="234"/>
      <c r="G1813" s="242"/>
      <c r="H1813" s="257" t="str">
        <f t="shared" si="232"/>
        <v/>
      </c>
      <c r="I1813" s="234"/>
      <c r="J1813" s="234"/>
      <c r="K1813" s="234"/>
      <c r="L1813" s="234"/>
      <c r="M1813" s="308">
        <f t="shared" si="233"/>
        <v>0</v>
      </c>
      <c r="N1813" s="234"/>
      <c r="O1813" s="234"/>
      <c r="P1813" s="234"/>
      <c r="Q1813" s="234"/>
      <c r="R1813" s="234"/>
      <c r="S1813" s="234"/>
      <c r="T1813" s="234"/>
      <c r="U1813" s="234"/>
      <c r="V1813" s="234"/>
      <c r="W1813" s="234"/>
      <c r="X1813" s="234"/>
      <c r="Y1813" s="234"/>
      <c r="Z1813" s="234"/>
      <c r="AA1813" s="234"/>
      <c r="AB1813" s="234"/>
      <c r="AC1813" s="234"/>
      <c r="AD1813" s="234"/>
      <c r="AE1813" s="234"/>
      <c r="AF1813" s="234"/>
      <c r="AG1813" s="234"/>
      <c r="AH1813" s="234"/>
      <c r="AI1813" s="234"/>
      <c r="AJ1813" s="234"/>
      <c r="AK1813" s="234"/>
      <c r="AL1813" s="258" t="str">
        <f t="shared" si="235"/>
        <v>нет</v>
      </c>
      <c r="AM1813" s="258" t="str">
        <f t="shared" si="237"/>
        <v>нет</v>
      </c>
      <c r="AN1813" s="258">
        <f t="shared" si="234"/>
        <v>0</v>
      </c>
      <c r="AO1813" s="258" t="e">
        <f t="shared" si="236"/>
        <v>#VALUE!</v>
      </c>
    </row>
    <row r="1814" spans="1:41">
      <c r="A1814" s="261" t="e">
        <f t="shared" si="238"/>
        <v>#VALUE!</v>
      </c>
      <c r="B1814" s="241">
        <v>1811</v>
      </c>
      <c r="C1814" s="242"/>
      <c r="D1814" s="257" t="str">
        <f t="shared" si="231"/>
        <v/>
      </c>
      <c r="E1814" s="234"/>
      <c r="F1814" s="234"/>
      <c r="G1814" s="242"/>
      <c r="H1814" s="257" t="str">
        <f t="shared" si="232"/>
        <v/>
      </c>
      <c r="I1814" s="234"/>
      <c r="J1814" s="234"/>
      <c r="K1814" s="234"/>
      <c r="L1814" s="234"/>
      <c r="M1814" s="308">
        <f t="shared" si="233"/>
        <v>0</v>
      </c>
      <c r="N1814" s="234"/>
      <c r="O1814" s="234"/>
      <c r="P1814" s="234"/>
      <c r="Q1814" s="234"/>
      <c r="R1814" s="234"/>
      <c r="S1814" s="234"/>
      <c r="T1814" s="234"/>
      <c r="U1814" s="234"/>
      <c r="V1814" s="234"/>
      <c r="W1814" s="234"/>
      <c r="X1814" s="234"/>
      <c r="Y1814" s="234"/>
      <c r="Z1814" s="234"/>
      <c r="AA1814" s="234"/>
      <c r="AB1814" s="234"/>
      <c r="AC1814" s="234"/>
      <c r="AD1814" s="234"/>
      <c r="AE1814" s="234"/>
      <c r="AF1814" s="234"/>
      <c r="AG1814" s="234"/>
      <c r="AH1814" s="234"/>
      <c r="AI1814" s="234"/>
      <c r="AJ1814" s="234"/>
      <c r="AK1814" s="234"/>
      <c r="AL1814" s="258" t="str">
        <f t="shared" si="235"/>
        <v>нет</v>
      </c>
      <c r="AM1814" s="258" t="str">
        <f t="shared" si="237"/>
        <v>нет</v>
      </c>
      <c r="AN1814" s="258">
        <f t="shared" si="234"/>
        <v>0</v>
      </c>
      <c r="AO1814" s="258" t="e">
        <f t="shared" si="236"/>
        <v>#VALUE!</v>
      </c>
    </row>
    <row r="1815" spans="1:41">
      <c r="A1815" s="261" t="e">
        <f t="shared" si="238"/>
        <v>#VALUE!</v>
      </c>
      <c r="B1815" s="241">
        <v>1812</v>
      </c>
      <c r="C1815" s="242"/>
      <c r="D1815" s="257" t="str">
        <f t="shared" si="231"/>
        <v/>
      </c>
      <c r="E1815" s="234"/>
      <c r="F1815" s="234"/>
      <c r="G1815" s="242"/>
      <c r="H1815" s="257" t="str">
        <f t="shared" si="232"/>
        <v/>
      </c>
      <c r="I1815" s="234"/>
      <c r="J1815" s="234"/>
      <c r="K1815" s="234"/>
      <c r="L1815" s="234"/>
      <c r="M1815" s="308">
        <f t="shared" si="233"/>
        <v>0</v>
      </c>
      <c r="N1815" s="234"/>
      <c r="O1815" s="234"/>
      <c r="P1815" s="234"/>
      <c r="Q1815" s="234"/>
      <c r="R1815" s="234"/>
      <c r="S1815" s="234"/>
      <c r="T1815" s="234"/>
      <c r="U1815" s="234"/>
      <c r="V1815" s="234"/>
      <c r="W1815" s="234"/>
      <c r="X1815" s="234"/>
      <c r="Y1815" s="234"/>
      <c r="Z1815" s="234"/>
      <c r="AA1815" s="234"/>
      <c r="AB1815" s="234"/>
      <c r="AC1815" s="234"/>
      <c r="AD1815" s="234"/>
      <c r="AE1815" s="234"/>
      <c r="AF1815" s="234"/>
      <c r="AG1815" s="234"/>
      <c r="AH1815" s="234"/>
      <c r="AI1815" s="234"/>
      <c r="AJ1815" s="234"/>
      <c r="AK1815" s="234"/>
      <c r="AL1815" s="258" t="str">
        <f t="shared" si="235"/>
        <v>нет</v>
      </c>
      <c r="AM1815" s="258" t="str">
        <f t="shared" si="237"/>
        <v>нет</v>
      </c>
      <c r="AN1815" s="258">
        <f t="shared" si="234"/>
        <v>0</v>
      </c>
      <c r="AO1815" s="258" t="e">
        <f t="shared" si="236"/>
        <v>#VALUE!</v>
      </c>
    </row>
    <row r="1816" spans="1:41">
      <c r="A1816" s="261" t="e">
        <f t="shared" si="238"/>
        <v>#VALUE!</v>
      </c>
      <c r="B1816" s="241">
        <v>1813</v>
      </c>
      <c r="C1816" s="242"/>
      <c r="D1816" s="257" t="str">
        <f t="shared" si="231"/>
        <v/>
      </c>
      <c r="E1816" s="234"/>
      <c r="F1816" s="234"/>
      <c r="G1816" s="242"/>
      <c r="H1816" s="257" t="str">
        <f t="shared" si="232"/>
        <v/>
      </c>
      <c r="I1816" s="234"/>
      <c r="J1816" s="234"/>
      <c r="K1816" s="234"/>
      <c r="L1816" s="234"/>
      <c r="M1816" s="308">
        <f t="shared" si="233"/>
        <v>0</v>
      </c>
      <c r="N1816" s="234"/>
      <c r="O1816" s="234"/>
      <c r="P1816" s="234"/>
      <c r="Q1816" s="234"/>
      <c r="R1816" s="234"/>
      <c r="S1816" s="234"/>
      <c r="T1816" s="234"/>
      <c r="U1816" s="234"/>
      <c r="V1816" s="234"/>
      <c r="W1816" s="234"/>
      <c r="X1816" s="234"/>
      <c r="Y1816" s="234"/>
      <c r="Z1816" s="234"/>
      <c r="AA1816" s="234"/>
      <c r="AB1816" s="234"/>
      <c r="AC1816" s="234"/>
      <c r="AD1816" s="234"/>
      <c r="AE1816" s="234"/>
      <c r="AF1816" s="234"/>
      <c r="AG1816" s="234"/>
      <c r="AH1816" s="234"/>
      <c r="AI1816" s="234"/>
      <c r="AJ1816" s="234"/>
      <c r="AK1816" s="234"/>
      <c r="AL1816" s="258" t="str">
        <f t="shared" si="235"/>
        <v>нет</v>
      </c>
      <c r="AM1816" s="258" t="str">
        <f t="shared" si="237"/>
        <v>нет</v>
      </c>
      <c r="AN1816" s="258">
        <f t="shared" si="234"/>
        <v>0</v>
      </c>
      <c r="AO1816" s="258" t="e">
        <f t="shared" si="236"/>
        <v>#VALUE!</v>
      </c>
    </row>
    <row r="1817" spans="1:41">
      <c r="A1817" s="261" t="e">
        <f t="shared" si="238"/>
        <v>#VALUE!</v>
      </c>
      <c r="B1817" s="241">
        <v>1814</v>
      </c>
      <c r="C1817" s="242"/>
      <c r="D1817" s="257" t="str">
        <f t="shared" si="231"/>
        <v/>
      </c>
      <c r="E1817" s="234"/>
      <c r="F1817" s="234"/>
      <c r="G1817" s="242"/>
      <c r="H1817" s="257" t="str">
        <f t="shared" si="232"/>
        <v/>
      </c>
      <c r="I1817" s="234"/>
      <c r="J1817" s="234"/>
      <c r="K1817" s="234"/>
      <c r="L1817" s="234"/>
      <c r="M1817" s="308">
        <f t="shared" si="233"/>
        <v>0</v>
      </c>
      <c r="N1817" s="234"/>
      <c r="O1817" s="234"/>
      <c r="P1817" s="234"/>
      <c r="Q1817" s="234"/>
      <c r="R1817" s="234"/>
      <c r="S1817" s="234"/>
      <c r="T1817" s="234"/>
      <c r="U1817" s="234"/>
      <c r="V1817" s="234"/>
      <c r="W1817" s="234"/>
      <c r="X1817" s="234"/>
      <c r="Y1817" s="234"/>
      <c r="Z1817" s="234"/>
      <c r="AA1817" s="234"/>
      <c r="AB1817" s="234"/>
      <c r="AC1817" s="234"/>
      <c r="AD1817" s="234"/>
      <c r="AE1817" s="234"/>
      <c r="AF1817" s="234"/>
      <c r="AG1817" s="234"/>
      <c r="AH1817" s="234"/>
      <c r="AI1817" s="234"/>
      <c r="AJ1817" s="234"/>
      <c r="AK1817" s="234"/>
      <c r="AL1817" s="258" t="str">
        <f t="shared" si="235"/>
        <v>нет</v>
      </c>
      <c r="AM1817" s="258" t="str">
        <f t="shared" si="237"/>
        <v>нет</v>
      </c>
      <c r="AN1817" s="258">
        <f t="shared" si="234"/>
        <v>0</v>
      </c>
      <c r="AO1817" s="258" t="e">
        <f t="shared" si="236"/>
        <v>#VALUE!</v>
      </c>
    </row>
    <row r="1818" spans="1:41">
      <c r="A1818" s="261" t="e">
        <f t="shared" si="238"/>
        <v>#VALUE!</v>
      </c>
      <c r="B1818" s="241">
        <v>1815</v>
      </c>
      <c r="C1818" s="242"/>
      <c r="D1818" s="257" t="str">
        <f t="shared" si="231"/>
        <v/>
      </c>
      <c r="E1818" s="234"/>
      <c r="F1818" s="234"/>
      <c r="G1818" s="242"/>
      <c r="H1818" s="257" t="str">
        <f t="shared" si="232"/>
        <v/>
      </c>
      <c r="I1818" s="234"/>
      <c r="J1818" s="234"/>
      <c r="K1818" s="234"/>
      <c r="L1818" s="234"/>
      <c r="M1818" s="308">
        <f t="shared" si="233"/>
        <v>0</v>
      </c>
      <c r="N1818" s="234"/>
      <c r="O1818" s="234"/>
      <c r="P1818" s="234"/>
      <c r="Q1818" s="234"/>
      <c r="R1818" s="234"/>
      <c r="S1818" s="234"/>
      <c r="T1818" s="234"/>
      <c r="U1818" s="234"/>
      <c r="V1818" s="234"/>
      <c r="W1818" s="234"/>
      <c r="X1818" s="234"/>
      <c r="Y1818" s="234"/>
      <c r="Z1818" s="234"/>
      <c r="AA1818" s="234"/>
      <c r="AB1818" s="234"/>
      <c r="AC1818" s="234"/>
      <c r="AD1818" s="234"/>
      <c r="AE1818" s="234"/>
      <c r="AF1818" s="234"/>
      <c r="AG1818" s="234"/>
      <c r="AH1818" s="234"/>
      <c r="AI1818" s="234"/>
      <c r="AJ1818" s="234"/>
      <c r="AK1818" s="234"/>
      <c r="AL1818" s="258" t="str">
        <f t="shared" si="235"/>
        <v>нет</v>
      </c>
      <c r="AM1818" s="258" t="str">
        <f t="shared" si="237"/>
        <v>нет</v>
      </c>
      <c r="AN1818" s="258">
        <f t="shared" si="234"/>
        <v>0</v>
      </c>
      <c r="AO1818" s="258" t="e">
        <f t="shared" si="236"/>
        <v>#VALUE!</v>
      </c>
    </row>
    <row r="1819" spans="1:41">
      <c r="A1819" s="261" t="e">
        <f t="shared" si="238"/>
        <v>#VALUE!</v>
      </c>
      <c r="B1819" s="241">
        <v>1816</v>
      </c>
      <c r="C1819" s="242"/>
      <c r="D1819" s="257" t="str">
        <f t="shared" si="231"/>
        <v/>
      </c>
      <c r="E1819" s="234"/>
      <c r="F1819" s="234"/>
      <c r="G1819" s="242"/>
      <c r="H1819" s="257" t="str">
        <f t="shared" si="232"/>
        <v/>
      </c>
      <c r="I1819" s="234"/>
      <c r="J1819" s="234"/>
      <c r="K1819" s="234"/>
      <c r="L1819" s="234"/>
      <c r="M1819" s="308">
        <f t="shared" si="233"/>
        <v>0</v>
      </c>
      <c r="N1819" s="234"/>
      <c r="O1819" s="234"/>
      <c r="P1819" s="234"/>
      <c r="Q1819" s="234"/>
      <c r="R1819" s="234"/>
      <c r="S1819" s="234"/>
      <c r="T1819" s="234"/>
      <c r="U1819" s="234"/>
      <c r="V1819" s="234"/>
      <c r="W1819" s="234"/>
      <c r="X1819" s="234"/>
      <c r="Y1819" s="234"/>
      <c r="Z1819" s="234"/>
      <c r="AA1819" s="234"/>
      <c r="AB1819" s="234"/>
      <c r="AC1819" s="234"/>
      <c r="AD1819" s="234"/>
      <c r="AE1819" s="234"/>
      <c r="AF1819" s="234"/>
      <c r="AG1819" s="234"/>
      <c r="AH1819" s="234"/>
      <c r="AI1819" s="234"/>
      <c r="AJ1819" s="234"/>
      <c r="AK1819" s="234"/>
      <c r="AL1819" s="258" t="str">
        <f t="shared" si="235"/>
        <v>нет</v>
      </c>
      <c r="AM1819" s="258" t="str">
        <f t="shared" si="237"/>
        <v>нет</v>
      </c>
      <c r="AN1819" s="258">
        <f t="shared" si="234"/>
        <v>0</v>
      </c>
      <c r="AO1819" s="258" t="e">
        <f t="shared" si="236"/>
        <v>#VALUE!</v>
      </c>
    </row>
    <row r="1820" spans="1:41">
      <c r="A1820" s="261" t="e">
        <f t="shared" si="238"/>
        <v>#VALUE!</v>
      </c>
      <c r="B1820" s="241">
        <v>1817</v>
      </c>
      <c r="C1820" s="242"/>
      <c r="D1820" s="257" t="str">
        <f t="shared" si="231"/>
        <v/>
      </c>
      <c r="E1820" s="234"/>
      <c r="F1820" s="234"/>
      <c r="G1820" s="242"/>
      <c r="H1820" s="257" t="str">
        <f t="shared" si="232"/>
        <v/>
      </c>
      <c r="I1820" s="234"/>
      <c r="J1820" s="234"/>
      <c r="K1820" s="234"/>
      <c r="L1820" s="234"/>
      <c r="M1820" s="308">
        <f t="shared" si="233"/>
        <v>0</v>
      </c>
      <c r="N1820" s="234"/>
      <c r="O1820" s="234"/>
      <c r="P1820" s="234"/>
      <c r="Q1820" s="234"/>
      <c r="R1820" s="234"/>
      <c r="S1820" s="234"/>
      <c r="T1820" s="234"/>
      <c r="U1820" s="234"/>
      <c r="V1820" s="234"/>
      <c r="W1820" s="234"/>
      <c r="X1820" s="234"/>
      <c r="Y1820" s="234"/>
      <c r="Z1820" s="234"/>
      <c r="AA1820" s="234"/>
      <c r="AB1820" s="234"/>
      <c r="AC1820" s="234"/>
      <c r="AD1820" s="234"/>
      <c r="AE1820" s="234"/>
      <c r="AF1820" s="234"/>
      <c r="AG1820" s="234"/>
      <c r="AH1820" s="234"/>
      <c r="AI1820" s="234"/>
      <c r="AJ1820" s="234"/>
      <c r="AK1820" s="234"/>
      <c r="AL1820" s="258" t="str">
        <f t="shared" si="235"/>
        <v>нет</v>
      </c>
      <c r="AM1820" s="258" t="str">
        <f t="shared" si="237"/>
        <v>нет</v>
      </c>
      <c r="AN1820" s="258">
        <f t="shared" si="234"/>
        <v>0</v>
      </c>
      <c r="AO1820" s="258" t="e">
        <f t="shared" si="236"/>
        <v>#VALUE!</v>
      </c>
    </row>
    <row r="1821" spans="1:41">
      <c r="A1821" s="261" t="e">
        <f t="shared" si="238"/>
        <v>#VALUE!</v>
      </c>
      <c r="B1821" s="241">
        <v>1818</v>
      </c>
      <c r="C1821" s="242"/>
      <c r="D1821" s="257" t="str">
        <f t="shared" si="231"/>
        <v/>
      </c>
      <c r="E1821" s="234"/>
      <c r="F1821" s="234"/>
      <c r="G1821" s="242"/>
      <c r="H1821" s="257" t="str">
        <f t="shared" si="232"/>
        <v/>
      </c>
      <c r="I1821" s="234"/>
      <c r="J1821" s="234"/>
      <c r="K1821" s="234"/>
      <c r="L1821" s="234"/>
      <c r="M1821" s="308">
        <f t="shared" si="233"/>
        <v>0</v>
      </c>
      <c r="N1821" s="234"/>
      <c r="O1821" s="234"/>
      <c r="P1821" s="234"/>
      <c r="Q1821" s="234"/>
      <c r="R1821" s="234"/>
      <c r="S1821" s="234"/>
      <c r="T1821" s="234"/>
      <c r="U1821" s="234"/>
      <c r="V1821" s="234"/>
      <c r="W1821" s="234"/>
      <c r="X1821" s="234"/>
      <c r="Y1821" s="234"/>
      <c r="Z1821" s="234"/>
      <c r="AA1821" s="234"/>
      <c r="AB1821" s="234"/>
      <c r="AC1821" s="234"/>
      <c r="AD1821" s="234"/>
      <c r="AE1821" s="234"/>
      <c r="AF1821" s="234"/>
      <c r="AG1821" s="234"/>
      <c r="AH1821" s="234"/>
      <c r="AI1821" s="234"/>
      <c r="AJ1821" s="234"/>
      <c r="AK1821" s="234"/>
      <c r="AL1821" s="258" t="str">
        <f t="shared" si="235"/>
        <v>нет</v>
      </c>
      <c r="AM1821" s="258" t="str">
        <f t="shared" si="237"/>
        <v>нет</v>
      </c>
      <c r="AN1821" s="258">
        <f t="shared" si="234"/>
        <v>0</v>
      </c>
      <c r="AO1821" s="258" t="e">
        <f t="shared" si="236"/>
        <v>#VALUE!</v>
      </c>
    </row>
    <row r="1822" spans="1:41">
      <c r="A1822" s="261" t="e">
        <f t="shared" si="238"/>
        <v>#VALUE!</v>
      </c>
      <c r="B1822" s="241">
        <v>1819</v>
      </c>
      <c r="C1822" s="242"/>
      <c r="D1822" s="257" t="str">
        <f t="shared" si="231"/>
        <v/>
      </c>
      <c r="E1822" s="234"/>
      <c r="F1822" s="234"/>
      <c r="G1822" s="242"/>
      <c r="H1822" s="257" t="str">
        <f t="shared" si="232"/>
        <v/>
      </c>
      <c r="I1822" s="234"/>
      <c r="J1822" s="234"/>
      <c r="K1822" s="234"/>
      <c r="L1822" s="234"/>
      <c r="M1822" s="308">
        <f t="shared" si="233"/>
        <v>0</v>
      </c>
      <c r="N1822" s="234"/>
      <c r="O1822" s="234"/>
      <c r="P1822" s="234"/>
      <c r="Q1822" s="234"/>
      <c r="R1822" s="234"/>
      <c r="S1822" s="234"/>
      <c r="T1822" s="234"/>
      <c r="U1822" s="234"/>
      <c r="V1822" s="234"/>
      <c r="W1822" s="234"/>
      <c r="X1822" s="234"/>
      <c r="Y1822" s="234"/>
      <c r="Z1822" s="234"/>
      <c r="AA1822" s="234"/>
      <c r="AB1822" s="234"/>
      <c r="AC1822" s="234"/>
      <c r="AD1822" s="234"/>
      <c r="AE1822" s="234"/>
      <c r="AF1822" s="234"/>
      <c r="AG1822" s="234"/>
      <c r="AH1822" s="234"/>
      <c r="AI1822" s="234"/>
      <c r="AJ1822" s="234"/>
      <c r="AK1822" s="234"/>
      <c r="AL1822" s="258" t="str">
        <f t="shared" si="235"/>
        <v>нет</v>
      </c>
      <c r="AM1822" s="258" t="str">
        <f t="shared" si="237"/>
        <v>нет</v>
      </c>
      <c r="AN1822" s="258">
        <f t="shared" si="234"/>
        <v>0</v>
      </c>
      <c r="AO1822" s="258" t="e">
        <f t="shared" si="236"/>
        <v>#VALUE!</v>
      </c>
    </row>
    <row r="1823" spans="1:41">
      <c r="A1823" s="261" t="e">
        <f t="shared" si="238"/>
        <v>#VALUE!</v>
      </c>
      <c r="B1823" s="241">
        <v>1820</v>
      </c>
      <c r="C1823" s="242"/>
      <c r="D1823" s="257" t="str">
        <f t="shared" si="231"/>
        <v/>
      </c>
      <c r="E1823" s="234"/>
      <c r="F1823" s="234"/>
      <c r="G1823" s="242"/>
      <c r="H1823" s="257" t="str">
        <f t="shared" si="232"/>
        <v/>
      </c>
      <c r="I1823" s="234"/>
      <c r="J1823" s="234"/>
      <c r="K1823" s="234"/>
      <c r="L1823" s="234"/>
      <c r="M1823" s="308">
        <f t="shared" si="233"/>
        <v>0</v>
      </c>
      <c r="N1823" s="234"/>
      <c r="O1823" s="234"/>
      <c r="P1823" s="234"/>
      <c r="Q1823" s="234"/>
      <c r="R1823" s="234"/>
      <c r="S1823" s="234"/>
      <c r="T1823" s="234"/>
      <c r="U1823" s="234"/>
      <c r="V1823" s="234"/>
      <c r="W1823" s="234"/>
      <c r="X1823" s="234"/>
      <c r="Y1823" s="234"/>
      <c r="Z1823" s="234"/>
      <c r="AA1823" s="234"/>
      <c r="AB1823" s="234"/>
      <c r="AC1823" s="234"/>
      <c r="AD1823" s="234"/>
      <c r="AE1823" s="234"/>
      <c r="AF1823" s="234"/>
      <c r="AG1823" s="234"/>
      <c r="AH1823" s="234"/>
      <c r="AI1823" s="234"/>
      <c r="AJ1823" s="234"/>
      <c r="AK1823" s="234"/>
      <c r="AL1823" s="258" t="str">
        <f t="shared" si="235"/>
        <v>нет</v>
      </c>
      <c r="AM1823" s="258" t="str">
        <f t="shared" si="237"/>
        <v>нет</v>
      </c>
      <c r="AN1823" s="258">
        <f t="shared" si="234"/>
        <v>0</v>
      </c>
      <c r="AO1823" s="258" t="e">
        <f t="shared" si="236"/>
        <v>#VALUE!</v>
      </c>
    </row>
    <row r="1824" spans="1:41">
      <c r="A1824" s="261" t="e">
        <f t="shared" si="238"/>
        <v>#VALUE!</v>
      </c>
      <c r="B1824" s="241">
        <v>1821</v>
      </c>
      <c r="C1824" s="242"/>
      <c r="D1824" s="257" t="str">
        <f t="shared" si="231"/>
        <v/>
      </c>
      <c r="E1824" s="234"/>
      <c r="F1824" s="234"/>
      <c r="G1824" s="242"/>
      <c r="H1824" s="257" t="str">
        <f t="shared" si="232"/>
        <v/>
      </c>
      <c r="I1824" s="234"/>
      <c r="J1824" s="234"/>
      <c r="K1824" s="234"/>
      <c r="L1824" s="234"/>
      <c r="M1824" s="308">
        <f t="shared" si="233"/>
        <v>0</v>
      </c>
      <c r="N1824" s="234"/>
      <c r="O1824" s="234"/>
      <c r="P1824" s="234"/>
      <c r="Q1824" s="234"/>
      <c r="R1824" s="234"/>
      <c r="S1824" s="234"/>
      <c r="T1824" s="234"/>
      <c r="U1824" s="234"/>
      <c r="V1824" s="234"/>
      <c r="W1824" s="234"/>
      <c r="X1824" s="234"/>
      <c r="Y1824" s="234"/>
      <c r="Z1824" s="234"/>
      <c r="AA1824" s="234"/>
      <c r="AB1824" s="234"/>
      <c r="AC1824" s="234"/>
      <c r="AD1824" s="234"/>
      <c r="AE1824" s="234"/>
      <c r="AF1824" s="234"/>
      <c r="AG1824" s="234"/>
      <c r="AH1824" s="234"/>
      <c r="AI1824" s="234"/>
      <c r="AJ1824" s="234"/>
      <c r="AK1824" s="234"/>
      <c r="AL1824" s="258" t="str">
        <f t="shared" si="235"/>
        <v>нет</v>
      </c>
      <c r="AM1824" s="258" t="str">
        <f t="shared" si="237"/>
        <v>нет</v>
      </c>
      <c r="AN1824" s="258">
        <f t="shared" si="234"/>
        <v>0</v>
      </c>
      <c r="AO1824" s="258" t="e">
        <f t="shared" si="236"/>
        <v>#VALUE!</v>
      </c>
    </row>
    <row r="1825" spans="1:41">
      <c r="A1825" s="261" t="e">
        <f t="shared" si="238"/>
        <v>#VALUE!</v>
      </c>
      <c r="B1825" s="241">
        <v>1822</v>
      </c>
      <c r="C1825" s="242"/>
      <c r="D1825" s="257" t="str">
        <f t="shared" si="231"/>
        <v/>
      </c>
      <c r="E1825" s="234"/>
      <c r="F1825" s="234"/>
      <c r="G1825" s="242"/>
      <c r="H1825" s="257" t="str">
        <f t="shared" si="232"/>
        <v/>
      </c>
      <c r="I1825" s="234"/>
      <c r="J1825" s="234"/>
      <c r="K1825" s="234"/>
      <c r="L1825" s="234"/>
      <c r="M1825" s="308">
        <f t="shared" si="233"/>
        <v>0</v>
      </c>
      <c r="N1825" s="234"/>
      <c r="O1825" s="234"/>
      <c r="P1825" s="234"/>
      <c r="Q1825" s="234"/>
      <c r="R1825" s="234"/>
      <c r="S1825" s="234"/>
      <c r="T1825" s="234"/>
      <c r="U1825" s="234"/>
      <c r="V1825" s="234"/>
      <c r="W1825" s="234"/>
      <c r="X1825" s="234"/>
      <c r="Y1825" s="234"/>
      <c r="Z1825" s="234"/>
      <c r="AA1825" s="234"/>
      <c r="AB1825" s="234"/>
      <c r="AC1825" s="234"/>
      <c r="AD1825" s="234"/>
      <c r="AE1825" s="234"/>
      <c r="AF1825" s="234"/>
      <c r="AG1825" s="234"/>
      <c r="AH1825" s="234"/>
      <c r="AI1825" s="234"/>
      <c r="AJ1825" s="234"/>
      <c r="AK1825" s="234"/>
      <c r="AL1825" s="258" t="str">
        <f t="shared" si="235"/>
        <v>нет</v>
      </c>
      <c r="AM1825" s="258" t="str">
        <f t="shared" si="237"/>
        <v>нет</v>
      </c>
      <c r="AN1825" s="258">
        <f t="shared" si="234"/>
        <v>0</v>
      </c>
      <c r="AO1825" s="258" t="e">
        <f t="shared" si="236"/>
        <v>#VALUE!</v>
      </c>
    </row>
    <row r="1826" spans="1:41">
      <c r="A1826" s="261" t="e">
        <f t="shared" si="238"/>
        <v>#VALUE!</v>
      </c>
      <c r="B1826" s="241">
        <v>1823</v>
      </c>
      <c r="C1826" s="242"/>
      <c r="D1826" s="257" t="str">
        <f t="shared" si="231"/>
        <v/>
      </c>
      <c r="E1826" s="234"/>
      <c r="F1826" s="234"/>
      <c r="G1826" s="242"/>
      <c r="H1826" s="257" t="str">
        <f t="shared" si="232"/>
        <v/>
      </c>
      <c r="I1826" s="234"/>
      <c r="J1826" s="234"/>
      <c r="K1826" s="234"/>
      <c r="L1826" s="234"/>
      <c r="M1826" s="308">
        <f t="shared" si="233"/>
        <v>0</v>
      </c>
      <c r="N1826" s="234"/>
      <c r="O1826" s="234"/>
      <c r="P1826" s="234"/>
      <c r="Q1826" s="234"/>
      <c r="R1826" s="234"/>
      <c r="S1826" s="234"/>
      <c r="T1826" s="234"/>
      <c r="U1826" s="234"/>
      <c r="V1826" s="234"/>
      <c r="W1826" s="234"/>
      <c r="X1826" s="234"/>
      <c r="Y1826" s="234"/>
      <c r="Z1826" s="234"/>
      <c r="AA1826" s="234"/>
      <c r="AB1826" s="234"/>
      <c r="AC1826" s="234"/>
      <c r="AD1826" s="234"/>
      <c r="AE1826" s="234"/>
      <c r="AF1826" s="234"/>
      <c r="AG1826" s="234"/>
      <c r="AH1826" s="234"/>
      <c r="AI1826" s="234"/>
      <c r="AJ1826" s="234"/>
      <c r="AK1826" s="234"/>
      <c r="AL1826" s="258" t="str">
        <f t="shared" si="235"/>
        <v>нет</v>
      </c>
      <c r="AM1826" s="258" t="str">
        <f t="shared" si="237"/>
        <v>нет</v>
      </c>
      <c r="AN1826" s="258">
        <f t="shared" si="234"/>
        <v>0</v>
      </c>
      <c r="AO1826" s="258" t="e">
        <f t="shared" si="236"/>
        <v>#VALUE!</v>
      </c>
    </row>
    <row r="1827" spans="1:41">
      <c r="A1827" s="261" t="e">
        <f t="shared" si="238"/>
        <v>#VALUE!</v>
      </c>
      <c r="B1827" s="241">
        <v>1824</v>
      </c>
      <c r="C1827" s="242"/>
      <c r="D1827" s="257" t="str">
        <f t="shared" si="231"/>
        <v/>
      </c>
      <c r="E1827" s="234"/>
      <c r="F1827" s="234"/>
      <c r="G1827" s="242"/>
      <c r="H1827" s="257" t="str">
        <f t="shared" si="232"/>
        <v/>
      </c>
      <c r="I1827" s="234"/>
      <c r="J1827" s="234"/>
      <c r="K1827" s="234"/>
      <c r="L1827" s="234"/>
      <c r="M1827" s="308">
        <f t="shared" si="233"/>
        <v>0</v>
      </c>
      <c r="N1827" s="234"/>
      <c r="O1827" s="234"/>
      <c r="P1827" s="234"/>
      <c r="Q1827" s="234"/>
      <c r="R1827" s="234"/>
      <c r="S1827" s="234"/>
      <c r="T1827" s="234"/>
      <c r="U1827" s="234"/>
      <c r="V1827" s="234"/>
      <c r="W1827" s="234"/>
      <c r="X1827" s="234"/>
      <c r="Y1827" s="234"/>
      <c r="Z1827" s="234"/>
      <c r="AA1827" s="234"/>
      <c r="AB1827" s="234"/>
      <c r="AC1827" s="234"/>
      <c r="AD1827" s="234"/>
      <c r="AE1827" s="234"/>
      <c r="AF1827" s="234"/>
      <c r="AG1827" s="234"/>
      <c r="AH1827" s="234"/>
      <c r="AI1827" s="234"/>
      <c r="AJ1827" s="234"/>
      <c r="AK1827" s="234"/>
      <c r="AL1827" s="258" t="str">
        <f t="shared" si="235"/>
        <v>нет</v>
      </c>
      <c r="AM1827" s="258" t="str">
        <f t="shared" si="237"/>
        <v>нет</v>
      </c>
      <c r="AN1827" s="258">
        <f t="shared" si="234"/>
        <v>0</v>
      </c>
      <c r="AO1827" s="258" t="e">
        <f t="shared" si="236"/>
        <v>#VALUE!</v>
      </c>
    </row>
    <row r="1828" spans="1:41">
      <c r="A1828" s="261" t="e">
        <f t="shared" si="238"/>
        <v>#VALUE!</v>
      </c>
      <c r="B1828" s="241">
        <v>1825</v>
      </c>
      <c r="C1828" s="242"/>
      <c r="D1828" s="257" t="str">
        <f t="shared" si="231"/>
        <v/>
      </c>
      <c r="E1828" s="234"/>
      <c r="F1828" s="234"/>
      <c r="G1828" s="242"/>
      <c r="H1828" s="257" t="str">
        <f t="shared" si="232"/>
        <v/>
      </c>
      <c r="I1828" s="234"/>
      <c r="J1828" s="234"/>
      <c r="K1828" s="234"/>
      <c r="L1828" s="234"/>
      <c r="M1828" s="308">
        <f t="shared" si="233"/>
        <v>0</v>
      </c>
      <c r="N1828" s="234"/>
      <c r="O1828" s="234"/>
      <c r="P1828" s="234"/>
      <c r="Q1828" s="234"/>
      <c r="R1828" s="234"/>
      <c r="S1828" s="234"/>
      <c r="T1828" s="234"/>
      <c r="U1828" s="234"/>
      <c r="V1828" s="234"/>
      <c r="W1828" s="234"/>
      <c r="X1828" s="234"/>
      <c r="Y1828" s="234"/>
      <c r="Z1828" s="234"/>
      <c r="AA1828" s="234"/>
      <c r="AB1828" s="234"/>
      <c r="AC1828" s="234"/>
      <c r="AD1828" s="234"/>
      <c r="AE1828" s="234"/>
      <c r="AF1828" s="234"/>
      <c r="AG1828" s="234"/>
      <c r="AH1828" s="234"/>
      <c r="AI1828" s="234"/>
      <c r="AJ1828" s="234"/>
      <c r="AK1828" s="234"/>
      <c r="AL1828" s="258" t="str">
        <f t="shared" si="235"/>
        <v>нет</v>
      </c>
      <c r="AM1828" s="258" t="str">
        <f t="shared" si="237"/>
        <v>нет</v>
      </c>
      <c r="AN1828" s="258">
        <f t="shared" si="234"/>
        <v>0</v>
      </c>
      <c r="AO1828" s="258" t="e">
        <f t="shared" si="236"/>
        <v>#VALUE!</v>
      </c>
    </row>
    <row r="1829" spans="1:41">
      <c r="A1829" s="261" t="e">
        <f t="shared" si="238"/>
        <v>#VALUE!</v>
      </c>
      <c r="B1829" s="241">
        <v>1826</v>
      </c>
      <c r="C1829" s="242"/>
      <c r="D1829" s="257" t="str">
        <f t="shared" si="231"/>
        <v/>
      </c>
      <c r="E1829" s="234"/>
      <c r="F1829" s="234"/>
      <c r="G1829" s="242"/>
      <c r="H1829" s="257" t="str">
        <f t="shared" si="232"/>
        <v/>
      </c>
      <c r="I1829" s="234"/>
      <c r="J1829" s="234"/>
      <c r="K1829" s="234"/>
      <c r="L1829" s="234"/>
      <c r="M1829" s="308">
        <f t="shared" si="233"/>
        <v>0</v>
      </c>
      <c r="N1829" s="234"/>
      <c r="O1829" s="234"/>
      <c r="P1829" s="234"/>
      <c r="Q1829" s="234"/>
      <c r="R1829" s="234"/>
      <c r="S1829" s="234"/>
      <c r="T1829" s="234"/>
      <c r="U1829" s="234"/>
      <c r="V1829" s="234"/>
      <c r="W1829" s="234"/>
      <c r="X1829" s="234"/>
      <c r="Y1829" s="234"/>
      <c r="Z1829" s="234"/>
      <c r="AA1829" s="234"/>
      <c r="AB1829" s="234"/>
      <c r="AC1829" s="234"/>
      <c r="AD1829" s="234"/>
      <c r="AE1829" s="234"/>
      <c r="AF1829" s="234"/>
      <c r="AG1829" s="234"/>
      <c r="AH1829" s="234"/>
      <c r="AI1829" s="234"/>
      <c r="AJ1829" s="234"/>
      <c r="AK1829" s="234"/>
      <c r="AL1829" s="258" t="str">
        <f t="shared" si="235"/>
        <v>нет</v>
      </c>
      <c r="AM1829" s="258" t="str">
        <f t="shared" si="237"/>
        <v>нет</v>
      </c>
      <c r="AN1829" s="258">
        <f t="shared" si="234"/>
        <v>0</v>
      </c>
      <c r="AO1829" s="258" t="e">
        <f t="shared" si="236"/>
        <v>#VALUE!</v>
      </c>
    </row>
    <row r="1830" spans="1:41">
      <c r="A1830" s="261" t="e">
        <f t="shared" si="238"/>
        <v>#VALUE!</v>
      </c>
      <c r="B1830" s="241">
        <v>1827</v>
      </c>
      <c r="C1830" s="242"/>
      <c r="D1830" s="257" t="str">
        <f t="shared" si="231"/>
        <v/>
      </c>
      <c r="E1830" s="234"/>
      <c r="F1830" s="234"/>
      <c r="G1830" s="242"/>
      <c r="H1830" s="257" t="str">
        <f t="shared" si="232"/>
        <v/>
      </c>
      <c r="I1830" s="234"/>
      <c r="J1830" s="234"/>
      <c r="K1830" s="234"/>
      <c r="L1830" s="234"/>
      <c r="M1830" s="308">
        <f t="shared" si="233"/>
        <v>0</v>
      </c>
      <c r="N1830" s="234"/>
      <c r="O1830" s="234"/>
      <c r="P1830" s="234"/>
      <c r="Q1830" s="234"/>
      <c r="R1830" s="234"/>
      <c r="S1830" s="234"/>
      <c r="T1830" s="234"/>
      <c r="U1830" s="234"/>
      <c r="V1830" s="234"/>
      <c r="W1830" s="234"/>
      <c r="X1830" s="234"/>
      <c r="Y1830" s="234"/>
      <c r="Z1830" s="234"/>
      <c r="AA1830" s="234"/>
      <c r="AB1830" s="234"/>
      <c r="AC1830" s="234"/>
      <c r="AD1830" s="234"/>
      <c r="AE1830" s="234"/>
      <c r="AF1830" s="234"/>
      <c r="AG1830" s="234"/>
      <c r="AH1830" s="234"/>
      <c r="AI1830" s="234"/>
      <c r="AJ1830" s="234"/>
      <c r="AK1830" s="234"/>
      <c r="AL1830" s="258" t="str">
        <f t="shared" si="235"/>
        <v>нет</v>
      </c>
      <c r="AM1830" s="258" t="str">
        <f t="shared" si="237"/>
        <v>нет</v>
      </c>
      <c r="AN1830" s="258">
        <f t="shared" si="234"/>
        <v>0</v>
      </c>
      <c r="AO1830" s="258" t="e">
        <f t="shared" si="236"/>
        <v>#VALUE!</v>
      </c>
    </row>
    <row r="1831" spans="1:41">
      <c r="A1831" s="261" t="e">
        <f t="shared" si="238"/>
        <v>#VALUE!</v>
      </c>
      <c r="B1831" s="241">
        <v>1828</v>
      </c>
      <c r="C1831" s="242"/>
      <c r="D1831" s="257" t="str">
        <f t="shared" si="231"/>
        <v/>
      </c>
      <c r="E1831" s="234"/>
      <c r="F1831" s="234"/>
      <c r="G1831" s="242"/>
      <c r="H1831" s="257" t="str">
        <f t="shared" si="232"/>
        <v/>
      </c>
      <c r="I1831" s="234"/>
      <c r="J1831" s="234"/>
      <c r="K1831" s="234"/>
      <c r="L1831" s="234"/>
      <c r="M1831" s="308">
        <f t="shared" si="233"/>
        <v>0</v>
      </c>
      <c r="N1831" s="234"/>
      <c r="O1831" s="234"/>
      <c r="P1831" s="234"/>
      <c r="Q1831" s="234"/>
      <c r="R1831" s="234"/>
      <c r="S1831" s="234"/>
      <c r="T1831" s="234"/>
      <c r="U1831" s="234"/>
      <c r="V1831" s="234"/>
      <c r="W1831" s="234"/>
      <c r="X1831" s="234"/>
      <c r="Y1831" s="234"/>
      <c r="Z1831" s="234"/>
      <c r="AA1831" s="234"/>
      <c r="AB1831" s="234"/>
      <c r="AC1831" s="234"/>
      <c r="AD1831" s="234"/>
      <c r="AE1831" s="234"/>
      <c r="AF1831" s="234"/>
      <c r="AG1831" s="234"/>
      <c r="AH1831" s="234"/>
      <c r="AI1831" s="234"/>
      <c r="AJ1831" s="234"/>
      <c r="AK1831" s="234"/>
      <c r="AL1831" s="258" t="str">
        <f t="shared" si="235"/>
        <v>нет</v>
      </c>
      <c r="AM1831" s="258" t="str">
        <f t="shared" si="237"/>
        <v>нет</v>
      </c>
      <c r="AN1831" s="258">
        <f t="shared" si="234"/>
        <v>0</v>
      </c>
      <c r="AO1831" s="258" t="e">
        <f t="shared" si="236"/>
        <v>#VALUE!</v>
      </c>
    </row>
    <row r="1832" spans="1:41">
      <c r="A1832" s="261" t="e">
        <f t="shared" si="238"/>
        <v>#VALUE!</v>
      </c>
      <c r="B1832" s="241">
        <v>1829</v>
      </c>
      <c r="C1832" s="242"/>
      <c r="D1832" s="257" t="str">
        <f t="shared" si="231"/>
        <v/>
      </c>
      <c r="E1832" s="234"/>
      <c r="F1832" s="234"/>
      <c r="G1832" s="242"/>
      <c r="H1832" s="257" t="str">
        <f t="shared" si="232"/>
        <v/>
      </c>
      <c r="I1832" s="234"/>
      <c r="J1832" s="234"/>
      <c r="K1832" s="234"/>
      <c r="L1832" s="234"/>
      <c r="M1832" s="308">
        <f t="shared" si="233"/>
        <v>0</v>
      </c>
      <c r="N1832" s="234"/>
      <c r="O1832" s="234"/>
      <c r="P1832" s="234"/>
      <c r="Q1832" s="234"/>
      <c r="R1832" s="234"/>
      <c r="S1832" s="234"/>
      <c r="T1832" s="234"/>
      <c r="U1832" s="234"/>
      <c r="V1832" s="234"/>
      <c r="W1832" s="234"/>
      <c r="X1832" s="234"/>
      <c r="Y1832" s="234"/>
      <c r="Z1832" s="234"/>
      <c r="AA1832" s="234"/>
      <c r="AB1832" s="234"/>
      <c r="AC1832" s="234"/>
      <c r="AD1832" s="234"/>
      <c r="AE1832" s="234"/>
      <c r="AF1832" s="234"/>
      <c r="AG1832" s="234"/>
      <c r="AH1832" s="234"/>
      <c r="AI1832" s="234"/>
      <c r="AJ1832" s="234"/>
      <c r="AK1832" s="234"/>
      <c r="AL1832" s="258" t="str">
        <f t="shared" si="235"/>
        <v>нет</v>
      </c>
      <c r="AM1832" s="258" t="str">
        <f t="shared" si="237"/>
        <v>нет</v>
      </c>
      <c r="AN1832" s="258">
        <f t="shared" si="234"/>
        <v>0</v>
      </c>
      <c r="AO1832" s="258" t="e">
        <f t="shared" si="236"/>
        <v>#VALUE!</v>
      </c>
    </row>
    <row r="1833" spans="1:41">
      <c r="A1833" s="261" t="e">
        <f t="shared" si="238"/>
        <v>#VALUE!</v>
      </c>
      <c r="B1833" s="241">
        <v>1830</v>
      </c>
      <c r="C1833" s="242"/>
      <c r="D1833" s="257" t="str">
        <f t="shared" si="231"/>
        <v/>
      </c>
      <c r="E1833" s="234"/>
      <c r="F1833" s="234"/>
      <c r="G1833" s="242"/>
      <c r="H1833" s="257" t="str">
        <f t="shared" si="232"/>
        <v/>
      </c>
      <c r="I1833" s="234"/>
      <c r="J1833" s="234"/>
      <c r="K1833" s="234"/>
      <c r="L1833" s="234"/>
      <c r="M1833" s="308">
        <f t="shared" si="233"/>
        <v>0</v>
      </c>
      <c r="N1833" s="234"/>
      <c r="O1833" s="234"/>
      <c r="P1833" s="234"/>
      <c r="Q1833" s="234"/>
      <c r="R1833" s="234"/>
      <c r="S1833" s="234"/>
      <c r="T1833" s="234"/>
      <c r="U1833" s="234"/>
      <c r="V1833" s="234"/>
      <c r="W1833" s="234"/>
      <c r="X1833" s="234"/>
      <c r="Y1833" s="234"/>
      <c r="Z1833" s="234"/>
      <c r="AA1833" s="234"/>
      <c r="AB1833" s="234"/>
      <c r="AC1833" s="234"/>
      <c r="AD1833" s="234"/>
      <c r="AE1833" s="234"/>
      <c r="AF1833" s="234"/>
      <c r="AG1833" s="234"/>
      <c r="AH1833" s="234"/>
      <c r="AI1833" s="234"/>
      <c r="AJ1833" s="234"/>
      <c r="AK1833" s="234"/>
      <c r="AL1833" s="258" t="str">
        <f t="shared" si="235"/>
        <v>нет</v>
      </c>
      <c r="AM1833" s="258" t="str">
        <f t="shared" si="237"/>
        <v>нет</v>
      </c>
      <c r="AN1833" s="258">
        <f t="shared" si="234"/>
        <v>0</v>
      </c>
      <c r="AO1833" s="258" t="e">
        <f t="shared" si="236"/>
        <v>#VALUE!</v>
      </c>
    </row>
    <row r="1834" spans="1:41">
      <c r="A1834" s="261" t="e">
        <f t="shared" si="238"/>
        <v>#VALUE!</v>
      </c>
      <c r="B1834" s="241">
        <v>1831</v>
      </c>
      <c r="C1834" s="242"/>
      <c r="D1834" s="257" t="str">
        <f t="shared" si="231"/>
        <v/>
      </c>
      <c r="E1834" s="234"/>
      <c r="F1834" s="234"/>
      <c r="G1834" s="242"/>
      <c r="H1834" s="257" t="str">
        <f t="shared" si="232"/>
        <v/>
      </c>
      <c r="I1834" s="234"/>
      <c r="J1834" s="234"/>
      <c r="K1834" s="234"/>
      <c r="L1834" s="234"/>
      <c r="M1834" s="308">
        <f t="shared" si="233"/>
        <v>0</v>
      </c>
      <c r="N1834" s="234"/>
      <c r="O1834" s="234"/>
      <c r="P1834" s="234"/>
      <c r="Q1834" s="234"/>
      <c r="R1834" s="234"/>
      <c r="S1834" s="234"/>
      <c r="T1834" s="234"/>
      <c r="U1834" s="234"/>
      <c r="V1834" s="234"/>
      <c r="W1834" s="234"/>
      <c r="X1834" s="234"/>
      <c r="Y1834" s="234"/>
      <c r="Z1834" s="234"/>
      <c r="AA1834" s="234"/>
      <c r="AB1834" s="234"/>
      <c r="AC1834" s="234"/>
      <c r="AD1834" s="234"/>
      <c r="AE1834" s="234"/>
      <c r="AF1834" s="234"/>
      <c r="AG1834" s="234"/>
      <c r="AH1834" s="234"/>
      <c r="AI1834" s="234"/>
      <c r="AJ1834" s="234"/>
      <c r="AK1834" s="234"/>
      <c r="AL1834" s="258" t="str">
        <f t="shared" si="235"/>
        <v>нет</v>
      </c>
      <c r="AM1834" s="258" t="str">
        <f t="shared" si="237"/>
        <v>нет</v>
      </c>
      <c r="AN1834" s="258">
        <f t="shared" si="234"/>
        <v>0</v>
      </c>
      <c r="AO1834" s="258" t="e">
        <f t="shared" si="236"/>
        <v>#VALUE!</v>
      </c>
    </row>
    <row r="1835" spans="1:41">
      <c r="A1835" s="261" t="e">
        <f t="shared" si="238"/>
        <v>#VALUE!</v>
      </c>
      <c r="B1835" s="241">
        <v>1832</v>
      </c>
      <c r="C1835" s="242"/>
      <c r="D1835" s="257" t="str">
        <f t="shared" si="231"/>
        <v/>
      </c>
      <c r="E1835" s="234"/>
      <c r="F1835" s="234"/>
      <c r="G1835" s="242"/>
      <c r="H1835" s="257" t="str">
        <f t="shared" si="232"/>
        <v/>
      </c>
      <c r="I1835" s="234"/>
      <c r="J1835" s="234"/>
      <c r="K1835" s="234"/>
      <c r="L1835" s="234"/>
      <c r="M1835" s="308">
        <f t="shared" si="233"/>
        <v>0</v>
      </c>
      <c r="N1835" s="234"/>
      <c r="O1835" s="234"/>
      <c r="P1835" s="234"/>
      <c r="Q1835" s="234"/>
      <c r="R1835" s="234"/>
      <c r="S1835" s="234"/>
      <c r="T1835" s="234"/>
      <c r="U1835" s="234"/>
      <c r="V1835" s="234"/>
      <c r="W1835" s="234"/>
      <c r="X1835" s="234"/>
      <c r="Y1835" s="234"/>
      <c r="Z1835" s="234"/>
      <c r="AA1835" s="234"/>
      <c r="AB1835" s="234"/>
      <c r="AC1835" s="234"/>
      <c r="AD1835" s="234"/>
      <c r="AE1835" s="234"/>
      <c r="AF1835" s="234"/>
      <c r="AG1835" s="234"/>
      <c r="AH1835" s="234"/>
      <c r="AI1835" s="234"/>
      <c r="AJ1835" s="234"/>
      <c r="AK1835" s="234"/>
      <c r="AL1835" s="258" t="str">
        <f t="shared" si="235"/>
        <v>нет</v>
      </c>
      <c r="AM1835" s="258" t="str">
        <f t="shared" si="237"/>
        <v>нет</v>
      </c>
      <c r="AN1835" s="258">
        <f t="shared" si="234"/>
        <v>0</v>
      </c>
      <c r="AO1835" s="258" t="e">
        <f t="shared" si="236"/>
        <v>#VALUE!</v>
      </c>
    </row>
    <row r="1836" spans="1:41">
      <c r="A1836" s="261" t="e">
        <f t="shared" si="238"/>
        <v>#VALUE!</v>
      </c>
      <c r="B1836" s="241">
        <v>1833</v>
      </c>
      <c r="C1836" s="242"/>
      <c r="D1836" s="257" t="str">
        <f t="shared" si="231"/>
        <v/>
      </c>
      <c r="E1836" s="234"/>
      <c r="F1836" s="234"/>
      <c r="G1836" s="242"/>
      <c r="H1836" s="257" t="str">
        <f t="shared" si="232"/>
        <v/>
      </c>
      <c r="I1836" s="234"/>
      <c r="J1836" s="234"/>
      <c r="K1836" s="234"/>
      <c r="L1836" s="234"/>
      <c r="M1836" s="308">
        <f t="shared" si="233"/>
        <v>0</v>
      </c>
      <c r="N1836" s="234"/>
      <c r="O1836" s="234"/>
      <c r="P1836" s="234"/>
      <c r="Q1836" s="234"/>
      <c r="R1836" s="234"/>
      <c r="S1836" s="234"/>
      <c r="T1836" s="234"/>
      <c r="U1836" s="234"/>
      <c r="V1836" s="234"/>
      <c r="W1836" s="234"/>
      <c r="X1836" s="234"/>
      <c r="Y1836" s="234"/>
      <c r="Z1836" s="234"/>
      <c r="AA1836" s="234"/>
      <c r="AB1836" s="234"/>
      <c r="AC1836" s="234"/>
      <c r="AD1836" s="234"/>
      <c r="AE1836" s="234"/>
      <c r="AF1836" s="234"/>
      <c r="AG1836" s="234"/>
      <c r="AH1836" s="234"/>
      <c r="AI1836" s="234"/>
      <c r="AJ1836" s="234"/>
      <c r="AK1836" s="234"/>
      <c r="AL1836" s="258" t="str">
        <f t="shared" si="235"/>
        <v>нет</v>
      </c>
      <c r="AM1836" s="258" t="str">
        <f t="shared" si="237"/>
        <v>нет</v>
      </c>
      <c r="AN1836" s="258">
        <f t="shared" si="234"/>
        <v>0</v>
      </c>
      <c r="AO1836" s="258" t="e">
        <f t="shared" si="236"/>
        <v>#VALUE!</v>
      </c>
    </row>
    <row r="1837" spans="1:41">
      <c r="A1837" s="261" t="e">
        <f t="shared" si="238"/>
        <v>#VALUE!</v>
      </c>
      <c r="B1837" s="241">
        <v>1834</v>
      </c>
      <c r="C1837" s="242"/>
      <c r="D1837" s="257" t="str">
        <f t="shared" si="231"/>
        <v/>
      </c>
      <c r="E1837" s="234"/>
      <c r="F1837" s="234"/>
      <c r="G1837" s="242"/>
      <c r="H1837" s="257" t="str">
        <f t="shared" si="232"/>
        <v/>
      </c>
      <c r="I1837" s="234"/>
      <c r="J1837" s="234"/>
      <c r="K1837" s="234"/>
      <c r="L1837" s="234"/>
      <c r="M1837" s="308">
        <f t="shared" si="233"/>
        <v>0</v>
      </c>
      <c r="N1837" s="234"/>
      <c r="O1837" s="234"/>
      <c r="P1837" s="234"/>
      <c r="Q1837" s="234"/>
      <c r="R1837" s="234"/>
      <c r="S1837" s="234"/>
      <c r="T1837" s="234"/>
      <c r="U1837" s="234"/>
      <c r="V1837" s="234"/>
      <c r="W1837" s="234"/>
      <c r="X1837" s="234"/>
      <c r="Y1837" s="234"/>
      <c r="Z1837" s="234"/>
      <c r="AA1837" s="234"/>
      <c r="AB1837" s="234"/>
      <c r="AC1837" s="234"/>
      <c r="AD1837" s="234"/>
      <c r="AE1837" s="234"/>
      <c r="AF1837" s="234"/>
      <c r="AG1837" s="234"/>
      <c r="AH1837" s="234"/>
      <c r="AI1837" s="234"/>
      <c r="AJ1837" s="234"/>
      <c r="AK1837" s="234"/>
      <c r="AL1837" s="258" t="str">
        <f t="shared" si="235"/>
        <v>нет</v>
      </c>
      <c r="AM1837" s="258" t="str">
        <f t="shared" si="237"/>
        <v>нет</v>
      </c>
      <c r="AN1837" s="258">
        <f t="shared" si="234"/>
        <v>0</v>
      </c>
      <c r="AO1837" s="258" t="e">
        <f t="shared" si="236"/>
        <v>#VALUE!</v>
      </c>
    </row>
    <row r="1838" spans="1:41">
      <c r="A1838" s="261" t="e">
        <f t="shared" si="238"/>
        <v>#VALUE!</v>
      </c>
      <c r="B1838" s="241">
        <v>1835</v>
      </c>
      <c r="C1838" s="242"/>
      <c r="D1838" s="257" t="str">
        <f t="shared" si="231"/>
        <v/>
      </c>
      <c r="E1838" s="234"/>
      <c r="F1838" s="234"/>
      <c r="G1838" s="242"/>
      <c r="H1838" s="257" t="str">
        <f t="shared" si="232"/>
        <v/>
      </c>
      <c r="I1838" s="234"/>
      <c r="J1838" s="234"/>
      <c r="K1838" s="234"/>
      <c r="L1838" s="234"/>
      <c r="M1838" s="308">
        <f t="shared" si="233"/>
        <v>0</v>
      </c>
      <c r="N1838" s="234"/>
      <c r="O1838" s="234"/>
      <c r="P1838" s="234"/>
      <c r="Q1838" s="234"/>
      <c r="R1838" s="234"/>
      <c r="S1838" s="234"/>
      <c r="T1838" s="234"/>
      <c r="U1838" s="234"/>
      <c r="V1838" s="234"/>
      <c r="W1838" s="234"/>
      <c r="X1838" s="234"/>
      <c r="Y1838" s="234"/>
      <c r="Z1838" s="234"/>
      <c r="AA1838" s="234"/>
      <c r="AB1838" s="234"/>
      <c r="AC1838" s="234"/>
      <c r="AD1838" s="234"/>
      <c r="AE1838" s="234"/>
      <c r="AF1838" s="234"/>
      <c r="AG1838" s="234"/>
      <c r="AH1838" s="234"/>
      <c r="AI1838" s="234"/>
      <c r="AJ1838" s="234"/>
      <c r="AK1838" s="234"/>
      <c r="AL1838" s="258" t="str">
        <f t="shared" si="235"/>
        <v>нет</v>
      </c>
      <c r="AM1838" s="258" t="str">
        <f t="shared" si="237"/>
        <v>нет</v>
      </c>
      <c r="AN1838" s="258">
        <f t="shared" si="234"/>
        <v>0</v>
      </c>
      <c r="AO1838" s="258" t="e">
        <f t="shared" si="236"/>
        <v>#VALUE!</v>
      </c>
    </row>
    <row r="1839" spans="1:41">
      <c r="A1839" s="261" t="e">
        <f t="shared" si="238"/>
        <v>#VALUE!</v>
      </c>
      <c r="B1839" s="241">
        <v>1836</v>
      </c>
      <c r="C1839" s="242"/>
      <c r="D1839" s="257" t="str">
        <f t="shared" si="231"/>
        <v/>
      </c>
      <c r="E1839" s="234"/>
      <c r="F1839" s="234"/>
      <c r="G1839" s="242"/>
      <c r="H1839" s="257" t="str">
        <f t="shared" si="232"/>
        <v/>
      </c>
      <c r="I1839" s="234"/>
      <c r="J1839" s="234"/>
      <c r="K1839" s="234"/>
      <c r="L1839" s="234"/>
      <c r="M1839" s="308">
        <f t="shared" si="233"/>
        <v>0</v>
      </c>
      <c r="N1839" s="234"/>
      <c r="O1839" s="234"/>
      <c r="P1839" s="234"/>
      <c r="Q1839" s="234"/>
      <c r="R1839" s="234"/>
      <c r="S1839" s="234"/>
      <c r="T1839" s="234"/>
      <c r="U1839" s="234"/>
      <c r="V1839" s="234"/>
      <c r="W1839" s="234"/>
      <c r="X1839" s="234"/>
      <c r="Y1839" s="234"/>
      <c r="Z1839" s="234"/>
      <c r="AA1839" s="234"/>
      <c r="AB1839" s="234"/>
      <c r="AC1839" s="234"/>
      <c r="AD1839" s="234"/>
      <c r="AE1839" s="234"/>
      <c r="AF1839" s="234"/>
      <c r="AG1839" s="234"/>
      <c r="AH1839" s="234"/>
      <c r="AI1839" s="234"/>
      <c r="AJ1839" s="234"/>
      <c r="AK1839" s="234"/>
      <c r="AL1839" s="258" t="str">
        <f t="shared" si="235"/>
        <v>нет</v>
      </c>
      <c r="AM1839" s="258" t="str">
        <f t="shared" si="237"/>
        <v>нет</v>
      </c>
      <c r="AN1839" s="258">
        <f t="shared" si="234"/>
        <v>0</v>
      </c>
      <c r="AO1839" s="258" t="e">
        <f t="shared" si="236"/>
        <v>#VALUE!</v>
      </c>
    </row>
    <row r="1840" spans="1:41">
      <c r="A1840" s="261" t="e">
        <f t="shared" si="238"/>
        <v>#VALUE!</v>
      </c>
      <c r="B1840" s="241">
        <v>1837</v>
      </c>
      <c r="C1840" s="242"/>
      <c r="D1840" s="257" t="str">
        <f t="shared" si="231"/>
        <v/>
      </c>
      <c r="E1840" s="234"/>
      <c r="F1840" s="234"/>
      <c r="G1840" s="242"/>
      <c r="H1840" s="257" t="str">
        <f t="shared" si="232"/>
        <v/>
      </c>
      <c r="I1840" s="234"/>
      <c r="J1840" s="234"/>
      <c r="K1840" s="234"/>
      <c r="L1840" s="234"/>
      <c r="M1840" s="308">
        <f t="shared" si="233"/>
        <v>0</v>
      </c>
      <c r="N1840" s="234"/>
      <c r="O1840" s="234"/>
      <c r="P1840" s="234"/>
      <c r="Q1840" s="234"/>
      <c r="R1840" s="234"/>
      <c r="S1840" s="234"/>
      <c r="T1840" s="234"/>
      <c r="U1840" s="234"/>
      <c r="V1840" s="234"/>
      <c r="W1840" s="234"/>
      <c r="X1840" s="234"/>
      <c r="Y1840" s="234"/>
      <c r="Z1840" s="234"/>
      <c r="AA1840" s="234"/>
      <c r="AB1840" s="234"/>
      <c r="AC1840" s="234"/>
      <c r="AD1840" s="234"/>
      <c r="AE1840" s="234"/>
      <c r="AF1840" s="234"/>
      <c r="AG1840" s="234"/>
      <c r="AH1840" s="234"/>
      <c r="AI1840" s="234"/>
      <c r="AJ1840" s="234"/>
      <c r="AK1840" s="234"/>
      <c r="AL1840" s="258" t="str">
        <f t="shared" si="235"/>
        <v>нет</v>
      </c>
      <c r="AM1840" s="258" t="str">
        <f t="shared" si="237"/>
        <v>нет</v>
      </c>
      <c r="AN1840" s="258">
        <f t="shared" si="234"/>
        <v>0</v>
      </c>
      <c r="AO1840" s="258" t="e">
        <f t="shared" si="236"/>
        <v>#VALUE!</v>
      </c>
    </row>
    <row r="1841" spans="1:41">
      <c r="A1841" s="261" t="e">
        <f t="shared" si="238"/>
        <v>#VALUE!</v>
      </c>
      <c r="B1841" s="241">
        <v>1838</v>
      </c>
      <c r="C1841" s="242"/>
      <c r="D1841" s="257" t="str">
        <f t="shared" si="231"/>
        <v/>
      </c>
      <c r="E1841" s="234"/>
      <c r="F1841" s="234"/>
      <c r="G1841" s="242"/>
      <c r="H1841" s="257" t="str">
        <f t="shared" si="232"/>
        <v/>
      </c>
      <c r="I1841" s="234"/>
      <c r="J1841" s="234"/>
      <c r="K1841" s="234"/>
      <c r="L1841" s="234"/>
      <c r="M1841" s="308">
        <f t="shared" si="233"/>
        <v>0</v>
      </c>
      <c r="N1841" s="234"/>
      <c r="O1841" s="234"/>
      <c r="P1841" s="234"/>
      <c r="Q1841" s="234"/>
      <c r="R1841" s="234"/>
      <c r="S1841" s="234"/>
      <c r="T1841" s="234"/>
      <c r="U1841" s="234"/>
      <c r="V1841" s="234"/>
      <c r="W1841" s="234"/>
      <c r="X1841" s="234"/>
      <c r="Y1841" s="234"/>
      <c r="Z1841" s="234"/>
      <c r="AA1841" s="234"/>
      <c r="AB1841" s="234"/>
      <c r="AC1841" s="234"/>
      <c r="AD1841" s="234"/>
      <c r="AE1841" s="234"/>
      <c r="AF1841" s="234"/>
      <c r="AG1841" s="234"/>
      <c r="AH1841" s="234"/>
      <c r="AI1841" s="234"/>
      <c r="AJ1841" s="234"/>
      <c r="AK1841" s="234"/>
      <c r="AL1841" s="258" t="str">
        <f t="shared" si="235"/>
        <v>нет</v>
      </c>
      <c r="AM1841" s="258" t="str">
        <f t="shared" si="237"/>
        <v>нет</v>
      </c>
      <c r="AN1841" s="258">
        <f t="shared" si="234"/>
        <v>0</v>
      </c>
      <c r="AO1841" s="258" t="e">
        <f t="shared" si="236"/>
        <v>#VALUE!</v>
      </c>
    </row>
    <row r="1842" spans="1:41">
      <c r="A1842" s="261" t="e">
        <f t="shared" si="238"/>
        <v>#VALUE!</v>
      </c>
      <c r="B1842" s="241">
        <v>1839</v>
      </c>
      <c r="C1842" s="242"/>
      <c r="D1842" s="257" t="str">
        <f t="shared" si="231"/>
        <v/>
      </c>
      <c r="E1842" s="234"/>
      <c r="F1842" s="234"/>
      <c r="G1842" s="242"/>
      <c r="H1842" s="257" t="str">
        <f t="shared" si="232"/>
        <v/>
      </c>
      <c r="I1842" s="234"/>
      <c r="J1842" s="234"/>
      <c r="K1842" s="234"/>
      <c r="L1842" s="234"/>
      <c r="M1842" s="308">
        <f t="shared" si="233"/>
        <v>0</v>
      </c>
      <c r="N1842" s="234"/>
      <c r="O1842" s="234"/>
      <c r="P1842" s="234"/>
      <c r="Q1842" s="234"/>
      <c r="R1842" s="234"/>
      <c r="S1842" s="234"/>
      <c r="T1842" s="234"/>
      <c r="U1842" s="234"/>
      <c r="V1842" s="234"/>
      <c r="W1842" s="234"/>
      <c r="X1842" s="234"/>
      <c r="Y1842" s="234"/>
      <c r="Z1842" s="234"/>
      <c r="AA1842" s="234"/>
      <c r="AB1842" s="234"/>
      <c r="AC1842" s="234"/>
      <c r="AD1842" s="234"/>
      <c r="AE1842" s="234"/>
      <c r="AF1842" s="234"/>
      <c r="AG1842" s="234"/>
      <c r="AH1842" s="234"/>
      <c r="AI1842" s="234"/>
      <c r="AJ1842" s="234"/>
      <c r="AK1842" s="234"/>
      <c r="AL1842" s="258" t="str">
        <f t="shared" si="235"/>
        <v>нет</v>
      </c>
      <c r="AM1842" s="258" t="str">
        <f t="shared" si="237"/>
        <v>нет</v>
      </c>
      <c r="AN1842" s="258">
        <f t="shared" si="234"/>
        <v>0</v>
      </c>
      <c r="AO1842" s="258" t="e">
        <f t="shared" si="236"/>
        <v>#VALUE!</v>
      </c>
    </row>
    <row r="1843" spans="1:41">
      <c r="A1843" s="261" t="e">
        <f t="shared" si="238"/>
        <v>#VALUE!</v>
      </c>
      <c r="B1843" s="241">
        <v>1840</v>
      </c>
      <c r="C1843" s="242"/>
      <c r="D1843" s="257" t="str">
        <f t="shared" si="231"/>
        <v/>
      </c>
      <c r="E1843" s="234"/>
      <c r="F1843" s="234"/>
      <c r="G1843" s="242"/>
      <c r="H1843" s="257" t="str">
        <f t="shared" si="232"/>
        <v/>
      </c>
      <c r="I1843" s="234"/>
      <c r="J1843" s="234"/>
      <c r="K1843" s="234"/>
      <c r="L1843" s="234"/>
      <c r="M1843" s="308">
        <f t="shared" si="233"/>
        <v>0</v>
      </c>
      <c r="N1843" s="234"/>
      <c r="O1843" s="234"/>
      <c r="P1843" s="234"/>
      <c r="Q1843" s="234"/>
      <c r="R1843" s="234"/>
      <c r="S1843" s="234"/>
      <c r="T1843" s="234"/>
      <c r="U1843" s="234"/>
      <c r="V1843" s="234"/>
      <c r="W1843" s="234"/>
      <c r="X1843" s="234"/>
      <c r="Y1843" s="234"/>
      <c r="Z1843" s="234"/>
      <c r="AA1843" s="234"/>
      <c r="AB1843" s="234"/>
      <c r="AC1843" s="234"/>
      <c r="AD1843" s="234"/>
      <c r="AE1843" s="234"/>
      <c r="AF1843" s="234"/>
      <c r="AG1843" s="234"/>
      <c r="AH1843" s="234"/>
      <c r="AI1843" s="234"/>
      <c r="AJ1843" s="234"/>
      <c r="AK1843" s="234"/>
      <c r="AL1843" s="258" t="str">
        <f t="shared" si="235"/>
        <v>нет</v>
      </c>
      <c r="AM1843" s="258" t="str">
        <f t="shared" si="237"/>
        <v>нет</v>
      </c>
      <c r="AN1843" s="258">
        <f t="shared" si="234"/>
        <v>0</v>
      </c>
      <c r="AO1843" s="258" t="e">
        <f t="shared" si="236"/>
        <v>#VALUE!</v>
      </c>
    </row>
    <row r="1844" spans="1:41">
      <c r="A1844" s="261" t="e">
        <f t="shared" si="238"/>
        <v>#VALUE!</v>
      </c>
      <c r="B1844" s="241">
        <v>1841</v>
      </c>
      <c r="C1844" s="242"/>
      <c r="D1844" s="257" t="str">
        <f t="shared" si="231"/>
        <v/>
      </c>
      <c r="E1844" s="234"/>
      <c r="F1844" s="234"/>
      <c r="G1844" s="242"/>
      <c r="H1844" s="257" t="str">
        <f t="shared" si="232"/>
        <v/>
      </c>
      <c r="I1844" s="234"/>
      <c r="J1844" s="234"/>
      <c r="K1844" s="234"/>
      <c r="L1844" s="234"/>
      <c r="M1844" s="308">
        <f t="shared" si="233"/>
        <v>0</v>
      </c>
      <c r="N1844" s="234"/>
      <c r="O1844" s="234"/>
      <c r="P1844" s="234"/>
      <c r="Q1844" s="234"/>
      <c r="R1844" s="234"/>
      <c r="S1844" s="234"/>
      <c r="T1844" s="234"/>
      <c r="U1844" s="234"/>
      <c r="V1844" s="234"/>
      <c r="W1844" s="234"/>
      <c r="X1844" s="234"/>
      <c r="Y1844" s="234"/>
      <c r="Z1844" s="234"/>
      <c r="AA1844" s="234"/>
      <c r="AB1844" s="234"/>
      <c r="AC1844" s="234"/>
      <c r="AD1844" s="234"/>
      <c r="AE1844" s="234"/>
      <c r="AF1844" s="234"/>
      <c r="AG1844" s="234"/>
      <c r="AH1844" s="234"/>
      <c r="AI1844" s="234"/>
      <c r="AJ1844" s="234"/>
      <c r="AK1844" s="234"/>
      <c r="AL1844" s="258" t="str">
        <f t="shared" si="235"/>
        <v>нет</v>
      </c>
      <c r="AM1844" s="258" t="str">
        <f t="shared" si="237"/>
        <v>нет</v>
      </c>
      <c r="AN1844" s="258">
        <f t="shared" si="234"/>
        <v>0</v>
      </c>
      <c r="AO1844" s="258" t="e">
        <f t="shared" si="236"/>
        <v>#VALUE!</v>
      </c>
    </row>
    <row r="1845" spans="1:41">
      <c r="A1845" s="261" t="e">
        <f t="shared" si="238"/>
        <v>#VALUE!</v>
      </c>
      <c r="B1845" s="241">
        <v>1842</v>
      </c>
      <c r="C1845" s="242"/>
      <c r="D1845" s="257" t="str">
        <f t="shared" si="231"/>
        <v/>
      </c>
      <c r="E1845" s="234"/>
      <c r="F1845" s="234"/>
      <c r="G1845" s="242"/>
      <c r="H1845" s="257" t="str">
        <f t="shared" si="232"/>
        <v/>
      </c>
      <c r="I1845" s="234"/>
      <c r="J1845" s="234"/>
      <c r="K1845" s="234"/>
      <c r="L1845" s="234"/>
      <c r="M1845" s="308">
        <f t="shared" si="233"/>
        <v>0</v>
      </c>
      <c r="N1845" s="234"/>
      <c r="O1845" s="234"/>
      <c r="P1845" s="234"/>
      <c r="Q1845" s="234"/>
      <c r="R1845" s="234"/>
      <c r="S1845" s="234"/>
      <c r="T1845" s="234"/>
      <c r="U1845" s="234"/>
      <c r="V1845" s="234"/>
      <c r="W1845" s="234"/>
      <c r="X1845" s="234"/>
      <c r="Y1845" s="234"/>
      <c r="Z1845" s="234"/>
      <c r="AA1845" s="234"/>
      <c r="AB1845" s="234"/>
      <c r="AC1845" s="234"/>
      <c r="AD1845" s="234"/>
      <c r="AE1845" s="234"/>
      <c r="AF1845" s="234"/>
      <c r="AG1845" s="234"/>
      <c r="AH1845" s="234"/>
      <c r="AI1845" s="234"/>
      <c r="AJ1845" s="234"/>
      <c r="AK1845" s="234"/>
      <c r="AL1845" s="258" t="str">
        <f t="shared" si="235"/>
        <v>нет</v>
      </c>
      <c r="AM1845" s="258" t="str">
        <f t="shared" si="237"/>
        <v>нет</v>
      </c>
      <c r="AN1845" s="258">
        <f t="shared" si="234"/>
        <v>0</v>
      </c>
      <c r="AO1845" s="258" t="e">
        <f t="shared" si="236"/>
        <v>#VALUE!</v>
      </c>
    </row>
    <row r="1846" spans="1:41">
      <c r="A1846" s="261" t="e">
        <f t="shared" si="238"/>
        <v>#VALUE!</v>
      </c>
      <c r="B1846" s="241">
        <v>1843</v>
      </c>
      <c r="C1846" s="242"/>
      <c r="D1846" s="257" t="str">
        <f t="shared" si="231"/>
        <v/>
      </c>
      <c r="E1846" s="234"/>
      <c r="F1846" s="234"/>
      <c r="G1846" s="242"/>
      <c r="H1846" s="257" t="str">
        <f t="shared" si="232"/>
        <v/>
      </c>
      <c r="I1846" s="234"/>
      <c r="J1846" s="234"/>
      <c r="K1846" s="234"/>
      <c r="L1846" s="234"/>
      <c r="M1846" s="308">
        <f t="shared" si="233"/>
        <v>0</v>
      </c>
      <c r="N1846" s="234"/>
      <c r="O1846" s="234"/>
      <c r="P1846" s="234"/>
      <c r="Q1846" s="234"/>
      <c r="R1846" s="234"/>
      <c r="S1846" s="234"/>
      <c r="T1846" s="234"/>
      <c r="U1846" s="234"/>
      <c r="V1846" s="234"/>
      <c r="W1846" s="234"/>
      <c r="X1846" s="234"/>
      <c r="Y1846" s="234"/>
      <c r="Z1846" s="234"/>
      <c r="AA1846" s="234"/>
      <c r="AB1846" s="234"/>
      <c r="AC1846" s="234"/>
      <c r="AD1846" s="234"/>
      <c r="AE1846" s="234"/>
      <c r="AF1846" s="234"/>
      <c r="AG1846" s="234"/>
      <c r="AH1846" s="234"/>
      <c r="AI1846" s="234"/>
      <c r="AJ1846" s="234"/>
      <c r="AK1846" s="234"/>
      <c r="AL1846" s="258" t="str">
        <f t="shared" si="235"/>
        <v>нет</v>
      </c>
      <c r="AM1846" s="258" t="str">
        <f t="shared" si="237"/>
        <v>нет</v>
      </c>
      <c r="AN1846" s="258">
        <f t="shared" si="234"/>
        <v>0</v>
      </c>
      <c r="AO1846" s="258" t="e">
        <f t="shared" si="236"/>
        <v>#VALUE!</v>
      </c>
    </row>
    <row r="1847" spans="1:41">
      <c r="A1847" s="261" t="e">
        <f t="shared" si="238"/>
        <v>#VALUE!</v>
      </c>
      <c r="B1847" s="241">
        <v>1844</v>
      </c>
      <c r="C1847" s="242"/>
      <c r="D1847" s="257" t="str">
        <f t="shared" si="231"/>
        <v/>
      </c>
      <c r="E1847" s="234"/>
      <c r="F1847" s="234"/>
      <c r="G1847" s="242"/>
      <c r="H1847" s="257" t="str">
        <f t="shared" si="232"/>
        <v/>
      </c>
      <c r="I1847" s="234"/>
      <c r="J1847" s="234"/>
      <c r="K1847" s="234"/>
      <c r="L1847" s="234"/>
      <c r="M1847" s="308">
        <f t="shared" si="233"/>
        <v>0</v>
      </c>
      <c r="N1847" s="234"/>
      <c r="O1847" s="234"/>
      <c r="P1847" s="234"/>
      <c r="Q1847" s="234"/>
      <c r="R1847" s="234"/>
      <c r="S1847" s="234"/>
      <c r="T1847" s="234"/>
      <c r="U1847" s="234"/>
      <c r="V1847" s="234"/>
      <c r="W1847" s="234"/>
      <c r="X1847" s="234"/>
      <c r="Y1847" s="234"/>
      <c r="Z1847" s="234"/>
      <c r="AA1847" s="234"/>
      <c r="AB1847" s="234"/>
      <c r="AC1847" s="234"/>
      <c r="AD1847" s="234"/>
      <c r="AE1847" s="234"/>
      <c r="AF1847" s="234"/>
      <c r="AG1847" s="234"/>
      <c r="AH1847" s="234"/>
      <c r="AI1847" s="234"/>
      <c r="AJ1847" s="234"/>
      <c r="AK1847" s="234"/>
      <c r="AL1847" s="258" t="str">
        <f t="shared" si="235"/>
        <v>нет</v>
      </c>
      <c r="AM1847" s="258" t="str">
        <f t="shared" si="237"/>
        <v>нет</v>
      </c>
      <c r="AN1847" s="258">
        <f t="shared" si="234"/>
        <v>0</v>
      </c>
      <c r="AO1847" s="258" t="e">
        <f t="shared" si="236"/>
        <v>#VALUE!</v>
      </c>
    </row>
    <row r="1848" spans="1:41">
      <c r="A1848" s="261" t="e">
        <f t="shared" si="238"/>
        <v>#VALUE!</v>
      </c>
      <c r="B1848" s="241">
        <v>1845</v>
      </c>
      <c r="C1848" s="242"/>
      <c r="D1848" s="257" t="str">
        <f t="shared" si="231"/>
        <v/>
      </c>
      <c r="E1848" s="234"/>
      <c r="F1848" s="234"/>
      <c r="G1848" s="242"/>
      <c r="H1848" s="257" t="str">
        <f t="shared" si="232"/>
        <v/>
      </c>
      <c r="I1848" s="234"/>
      <c r="J1848" s="234"/>
      <c r="K1848" s="234"/>
      <c r="L1848" s="234"/>
      <c r="M1848" s="308">
        <f t="shared" si="233"/>
        <v>0</v>
      </c>
      <c r="N1848" s="234"/>
      <c r="O1848" s="234"/>
      <c r="P1848" s="234"/>
      <c r="Q1848" s="234"/>
      <c r="R1848" s="234"/>
      <c r="S1848" s="234"/>
      <c r="T1848" s="234"/>
      <c r="U1848" s="234"/>
      <c r="V1848" s="234"/>
      <c r="W1848" s="234"/>
      <c r="X1848" s="234"/>
      <c r="Y1848" s="234"/>
      <c r="Z1848" s="234"/>
      <c r="AA1848" s="234"/>
      <c r="AB1848" s="234"/>
      <c r="AC1848" s="234"/>
      <c r="AD1848" s="234"/>
      <c r="AE1848" s="234"/>
      <c r="AF1848" s="234"/>
      <c r="AG1848" s="234"/>
      <c r="AH1848" s="234"/>
      <c r="AI1848" s="234"/>
      <c r="AJ1848" s="234"/>
      <c r="AK1848" s="234"/>
      <c r="AL1848" s="258" t="str">
        <f t="shared" si="235"/>
        <v>нет</v>
      </c>
      <c r="AM1848" s="258" t="str">
        <f t="shared" si="237"/>
        <v>нет</v>
      </c>
      <c r="AN1848" s="258">
        <f t="shared" si="234"/>
        <v>0</v>
      </c>
      <c r="AO1848" s="258" t="e">
        <f t="shared" si="236"/>
        <v>#VALUE!</v>
      </c>
    </row>
    <row r="1849" spans="1:41">
      <c r="A1849" s="261" t="e">
        <f t="shared" si="238"/>
        <v>#VALUE!</v>
      </c>
      <c r="B1849" s="241">
        <v>1846</v>
      </c>
      <c r="C1849" s="242"/>
      <c r="D1849" s="257" t="str">
        <f t="shared" si="231"/>
        <v/>
      </c>
      <c r="E1849" s="234"/>
      <c r="F1849" s="234"/>
      <c r="G1849" s="242"/>
      <c r="H1849" s="257" t="str">
        <f t="shared" si="232"/>
        <v/>
      </c>
      <c r="I1849" s="234"/>
      <c r="J1849" s="234"/>
      <c r="K1849" s="234"/>
      <c r="L1849" s="234"/>
      <c r="M1849" s="308">
        <f t="shared" si="233"/>
        <v>0</v>
      </c>
      <c r="N1849" s="234"/>
      <c r="O1849" s="234"/>
      <c r="P1849" s="234"/>
      <c r="Q1849" s="234"/>
      <c r="R1849" s="234"/>
      <c r="S1849" s="234"/>
      <c r="T1849" s="234"/>
      <c r="U1849" s="234"/>
      <c r="V1849" s="234"/>
      <c r="W1849" s="234"/>
      <c r="X1849" s="234"/>
      <c r="Y1849" s="234"/>
      <c r="Z1849" s="234"/>
      <c r="AA1849" s="234"/>
      <c r="AB1849" s="234"/>
      <c r="AC1849" s="234"/>
      <c r="AD1849" s="234"/>
      <c r="AE1849" s="234"/>
      <c r="AF1849" s="234"/>
      <c r="AG1849" s="234"/>
      <c r="AH1849" s="234"/>
      <c r="AI1849" s="234"/>
      <c r="AJ1849" s="234"/>
      <c r="AK1849" s="234"/>
      <c r="AL1849" s="258" t="str">
        <f t="shared" si="235"/>
        <v>нет</v>
      </c>
      <c r="AM1849" s="258" t="str">
        <f t="shared" si="237"/>
        <v>нет</v>
      </c>
      <c r="AN1849" s="258">
        <f t="shared" si="234"/>
        <v>0</v>
      </c>
      <c r="AO1849" s="258" t="e">
        <f t="shared" si="236"/>
        <v>#VALUE!</v>
      </c>
    </row>
    <row r="1850" spans="1:41">
      <c r="A1850" s="261" t="e">
        <f t="shared" si="238"/>
        <v>#VALUE!</v>
      </c>
      <c r="B1850" s="241">
        <v>1847</v>
      </c>
      <c r="C1850" s="242"/>
      <c r="D1850" s="257" t="str">
        <f t="shared" si="231"/>
        <v/>
      </c>
      <c r="E1850" s="234"/>
      <c r="F1850" s="234"/>
      <c r="G1850" s="242"/>
      <c r="H1850" s="257" t="str">
        <f t="shared" si="232"/>
        <v/>
      </c>
      <c r="I1850" s="234"/>
      <c r="J1850" s="234"/>
      <c r="K1850" s="234"/>
      <c r="L1850" s="234"/>
      <c r="M1850" s="308">
        <f t="shared" si="233"/>
        <v>0</v>
      </c>
      <c r="N1850" s="234"/>
      <c r="O1850" s="234"/>
      <c r="P1850" s="234"/>
      <c r="Q1850" s="234"/>
      <c r="R1850" s="234"/>
      <c r="S1850" s="234"/>
      <c r="T1850" s="234"/>
      <c r="U1850" s="234"/>
      <c r="V1850" s="234"/>
      <c r="W1850" s="234"/>
      <c r="X1850" s="234"/>
      <c r="Y1850" s="234"/>
      <c r="Z1850" s="234"/>
      <c r="AA1850" s="234"/>
      <c r="AB1850" s="234"/>
      <c r="AC1850" s="234"/>
      <c r="AD1850" s="234"/>
      <c r="AE1850" s="234"/>
      <c r="AF1850" s="234"/>
      <c r="AG1850" s="234"/>
      <c r="AH1850" s="234"/>
      <c r="AI1850" s="234"/>
      <c r="AJ1850" s="234"/>
      <c r="AK1850" s="234"/>
      <c r="AL1850" s="258" t="str">
        <f t="shared" si="235"/>
        <v>нет</v>
      </c>
      <c r="AM1850" s="258" t="str">
        <f t="shared" si="237"/>
        <v>нет</v>
      </c>
      <c r="AN1850" s="258">
        <f t="shared" si="234"/>
        <v>0</v>
      </c>
      <c r="AO1850" s="258" t="e">
        <f t="shared" si="236"/>
        <v>#VALUE!</v>
      </c>
    </row>
    <row r="1851" spans="1:41">
      <c r="A1851" s="261" t="e">
        <f t="shared" si="238"/>
        <v>#VALUE!</v>
      </c>
      <c r="B1851" s="241">
        <v>1848</v>
      </c>
      <c r="C1851" s="242"/>
      <c r="D1851" s="257" t="str">
        <f t="shared" si="231"/>
        <v/>
      </c>
      <c r="E1851" s="234"/>
      <c r="F1851" s="234"/>
      <c r="G1851" s="242"/>
      <c r="H1851" s="257" t="str">
        <f t="shared" si="232"/>
        <v/>
      </c>
      <c r="I1851" s="234"/>
      <c r="J1851" s="234"/>
      <c r="K1851" s="234"/>
      <c r="L1851" s="234"/>
      <c r="M1851" s="308">
        <f t="shared" si="233"/>
        <v>0</v>
      </c>
      <c r="N1851" s="234"/>
      <c r="O1851" s="234"/>
      <c r="P1851" s="234"/>
      <c r="Q1851" s="234"/>
      <c r="R1851" s="234"/>
      <c r="S1851" s="234"/>
      <c r="T1851" s="234"/>
      <c r="U1851" s="234"/>
      <c r="V1851" s="234"/>
      <c r="W1851" s="234"/>
      <c r="X1851" s="234"/>
      <c r="Y1851" s="234"/>
      <c r="Z1851" s="234"/>
      <c r="AA1851" s="234"/>
      <c r="AB1851" s="234"/>
      <c r="AC1851" s="234"/>
      <c r="AD1851" s="234"/>
      <c r="AE1851" s="234"/>
      <c r="AF1851" s="234"/>
      <c r="AG1851" s="234"/>
      <c r="AH1851" s="234"/>
      <c r="AI1851" s="234"/>
      <c r="AJ1851" s="234"/>
      <c r="AK1851" s="234"/>
      <c r="AL1851" s="258" t="str">
        <f t="shared" si="235"/>
        <v>нет</v>
      </c>
      <c r="AM1851" s="258" t="str">
        <f t="shared" si="237"/>
        <v>нет</v>
      </c>
      <c r="AN1851" s="258">
        <f t="shared" si="234"/>
        <v>0</v>
      </c>
      <c r="AO1851" s="258" t="e">
        <f t="shared" si="236"/>
        <v>#VALUE!</v>
      </c>
    </row>
    <row r="1852" spans="1:41">
      <c r="A1852" s="261" t="e">
        <f t="shared" si="238"/>
        <v>#VALUE!</v>
      </c>
      <c r="B1852" s="241">
        <v>1849</v>
      </c>
      <c r="C1852" s="242"/>
      <c r="D1852" s="257" t="str">
        <f t="shared" si="231"/>
        <v/>
      </c>
      <c r="E1852" s="234"/>
      <c r="F1852" s="234"/>
      <c r="G1852" s="242"/>
      <c r="H1852" s="257" t="str">
        <f t="shared" si="232"/>
        <v/>
      </c>
      <c r="I1852" s="234"/>
      <c r="J1852" s="234"/>
      <c r="K1852" s="234"/>
      <c r="L1852" s="234"/>
      <c r="M1852" s="308">
        <f t="shared" si="233"/>
        <v>0</v>
      </c>
      <c r="N1852" s="234"/>
      <c r="O1852" s="234"/>
      <c r="P1852" s="234"/>
      <c r="Q1852" s="234"/>
      <c r="R1852" s="234"/>
      <c r="S1852" s="234"/>
      <c r="T1852" s="234"/>
      <c r="U1852" s="234"/>
      <c r="V1852" s="234"/>
      <c r="W1852" s="234"/>
      <c r="X1852" s="234"/>
      <c r="Y1852" s="234"/>
      <c r="Z1852" s="234"/>
      <c r="AA1852" s="234"/>
      <c r="AB1852" s="234"/>
      <c r="AC1852" s="234"/>
      <c r="AD1852" s="234"/>
      <c r="AE1852" s="234"/>
      <c r="AF1852" s="234"/>
      <c r="AG1852" s="234"/>
      <c r="AH1852" s="234"/>
      <c r="AI1852" s="234"/>
      <c r="AJ1852" s="234"/>
      <c r="AK1852" s="234"/>
      <c r="AL1852" s="258" t="str">
        <f t="shared" si="235"/>
        <v>нет</v>
      </c>
      <c r="AM1852" s="258" t="str">
        <f t="shared" si="237"/>
        <v>нет</v>
      </c>
      <c r="AN1852" s="258">
        <f t="shared" si="234"/>
        <v>0</v>
      </c>
      <c r="AO1852" s="258" t="e">
        <f t="shared" si="236"/>
        <v>#VALUE!</v>
      </c>
    </row>
    <row r="1853" spans="1:41">
      <c r="A1853" s="261" t="e">
        <f t="shared" si="238"/>
        <v>#VALUE!</v>
      </c>
      <c r="B1853" s="241">
        <v>1850</v>
      </c>
      <c r="C1853" s="242"/>
      <c r="D1853" s="257" t="str">
        <f t="shared" si="231"/>
        <v/>
      </c>
      <c r="E1853" s="234"/>
      <c r="F1853" s="234"/>
      <c r="G1853" s="242"/>
      <c r="H1853" s="257" t="str">
        <f t="shared" si="232"/>
        <v/>
      </c>
      <c r="I1853" s="234"/>
      <c r="J1853" s="234"/>
      <c r="K1853" s="234"/>
      <c r="L1853" s="234"/>
      <c r="M1853" s="308">
        <f t="shared" si="233"/>
        <v>0</v>
      </c>
      <c r="N1853" s="234"/>
      <c r="O1853" s="234"/>
      <c r="P1853" s="234"/>
      <c r="Q1853" s="234"/>
      <c r="R1853" s="234"/>
      <c r="S1853" s="234"/>
      <c r="T1853" s="234"/>
      <c r="U1853" s="234"/>
      <c r="V1853" s="234"/>
      <c r="W1853" s="234"/>
      <c r="X1853" s="234"/>
      <c r="Y1853" s="234"/>
      <c r="Z1853" s="234"/>
      <c r="AA1853" s="234"/>
      <c r="AB1853" s="234"/>
      <c r="AC1853" s="234"/>
      <c r="AD1853" s="234"/>
      <c r="AE1853" s="234"/>
      <c r="AF1853" s="234"/>
      <c r="AG1853" s="234"/>
      <c r="AH1853" s="234"/>
      <c r="AI1853" s="234"/>
      <c r="AJ1853" s="234"/>
      <c r="AK1853" s="234"/>
      <c r="AL1853" s="258" t="str">
        <f t="shared" si="235"/>
        <v>нет</v>
      </c>
      <c r="AM1853" s="258" t="str">
        <f t="shared" si="237"/>
        <v>нет</v>
      </c>
      <c r="AN1853" s="258">
        <f t="shared" si="234"/>
        <v>0</v>
      </c>
      <c r="AO1853" s="258" t="e">
        <f t="shared" si="236"/>
        <v>#VALUE!</v>
      </c>
    </row>
    <row r="1854" spans="1:41">
      <c r="A1854" s="261" t="e">
        <f t="shared" si="238"/>
        <v>#VALUE!</v>
      </c>
      <c r="B1854" s="241">
        <v>1851</v>
      </c>
      <c r="C1854" s="242"/>
      <c r="D1854" s="257" t="str">
        <f t="shared" si="231"/>
        <v/>
      </c>
      <c r="E1854" s="234"/>
      <c r="F1854" s="234"/>
      <c r="G1854" s="242"/>
      <c r="H1854" s="257" t="str">
        <f t="shared" si="232"/>
        <v/>
      </c>
      <c r="I1854" s="234"/>
      <c r="J1854" s="234"/>
      <c r="K1854" s="234"/>
      <c r="L1854" s="234"/>
      <c r="M1854" s="308">
        <f t="shared" si="233"/>
        <v>0</v>
      </c>
      <c r="N1854" s="234"/>
      <c r="O1854" s="234"/>
      <c r="P1854" s="234"/>
      <c r="Q1854" s="234"/>
      <c r="R1854" s="234"/>
      <c r="S1854" s="234"/>
      <c r="T1854" s="234"/>
      <c r="U1854" s="234"/>
      <c r="V1854" s="234"/>
      <c r="W1854" s="234"/>
      <c r="X1854" s="234"/>
      <c r="Y1854" s="234"/>
      <c r="Z1854" s="234"/>
      <c r="AA1854" s="234"/>
      <c r="AB1854" s="234"/>
      <c r="AC1854" s="234"/>
      <c r="AD1854" s="234"/>
      <c r="AE1854" s="234"/>
      <c r="AF1854" s="234"/>
      <c r="AG1854" s="234"/>
      <c r="AH1854" s="234"/>
      <c r="AI1854" s="234"/>
      <c r="AJ1854" s="234"/>
      <c r="AK1854" s="234"/>
      <c r="AL1854" s="258" t="str">
        <f t="shared" si="235"/>
        <v>нет</v>
      </c>
      <c r="AM1854" s="258" t="str">
        <f t="shared" si="237"/>
        <v>нет</v>
      </c>
      <c r="AN1854" s="258">
        <f t="shared" si="234"/>
        <v>0</v>
      </c>
      <c r="AO1854" s="258" t="e">
        <f t="shared" si="236"/>
        <v>#VALUE!</v>
      </c>
    </row>
    <row r="1855" spans="1:41">
      <c r="A1855" s="261" t="e">
        <f t="shared" si="238"/>
        <v>#VALUE!</v>
      </c>
      <c r="B1855" s="241">
        <v>1852</v>
      </c>
      <c r="C1855" s="242"/>
      <c r="D1855" s="257" t="str">
        <f t="shared" ref="D1855:D1918" si="239">IFERROR(VLOOKUP(C1855,msu,2,0),"")</f>
        <v/>
      </c>
      <c r="E1855" s="234"/>
      <c r="F1855" s="234"/>
      <c r="G1855" s="242"/>
      <c r="H1855" s="257" t="str">
        <f t="shared" ref="H1855:H1918" si="240">IFERROR(VLOOKUP(G1855,oo,2,0),"")</f>
        <v/>
      </c>
      <c r="I1855" s="234"/>
      <c r="J1855" s="234"/>
      <c r="K1855" s="234"/>
      <c r="L1855" s="234"/>
      <c r="M1855" s="308">
        <f t="shared" ref="M1855:M1918" si="241">COUNTA(N1855:AK1855)</f>
        <v>0</v>
      </c>
      <c r="N1855" s="234"/>
      <c r="O1855" s="234"/>
      <c r="P1855" s="234"/>
      <c r="Q1855" s="234"/>
      <c r="R1855" s="234"/>
      <c r="S1855" s="234"/>
      <c r="T1855" s="234"/>
      <c r="U1855" s="234"/>
      <c r="V1855" s="234"/>
      <c r="W1855" s="234"/>
      <c r="X1855" s="234"/>
      <c r="Y1855" s="234"/>
      <c r="Z1855" s="234"/>
      <c r="AA1855" s="234"/>
      <c r="AB1855" s="234"/>
      <c r="AC1855" s="234"/>
      <c r="AD1855" s="234"/>
      <c r="AE1855" s="234"/>
      <c r="AF1855" s="234"/>
      <c r="AG1855" s="234"/>
      <c r="AH1855" s="234"/>
      <c r="AI1855" s="234"/>
      <c r="AJ1855" s="234"/>
      <c r="AK1855" s="234"/>
      <c r="AL1855" s="258" t="str">
        <f t="shared" si="235"/>
        <v>нет</v>
      </c>
      <c r="AM1855" s="258" t="str">
        <f t="shared" si="237"/>
        <v>нет</v>
      </c>
      <c r="AN1855" s="258">
        <f t="shared" ref="AN1855:AN1918" si="242">COUNTIF(N1855:AK1855,"призер")+COUNTIF(N1855:AK1855,"победитель")</f>
        <v>0</v>
      </c>
      <c r="AO1855" s="258" t="e">
        <f t="shared" si="236"/>
        <v>#VALUE!</v>
      </c>
    </row>
    <row r="1856" spans="1:41">
      <c r="A1856" s="261" t="e">
        <f t="shared" si="238"/>
        <v>#VALUE!</v>
      </c>
      <c r="B1856" s="241">
        <v>1853</v>
      </c>
      <c r="C1856" s="242"/>
      <c r="D1856" s="257" t="str">
        <f t="shared" si="239"/>
        <v/>
      </c>
      <c r="E1856" s="234"/>
      <c r="F1856" s="234"/>
      <c r="G1856" s="242"/>
      <c r="H1856" s="257" t="str">
        <f t="shared" si="240"/>
        <v/>
      </c>
      <c r="I1856" s="234"/>
      <c r="J1856" s="234"/>
      <c r="K1856" s="234"/>
      <c r="L1856" s="234"/>
      <c r="M1856" s="308">
        <f t="shared" si="241"/>
        <v>0</v>
      </c>
      <c r="N1856" s="234"/>
      <c r="O1856" s="234"/>
      <c r="P1856" s="234"/>
      <c r="Q1856" s="234"/>
      <c r="R1856" s="234"/>
      <c r="S1856" s="234"/>
      <c r="T1856" s="234"/>
      <c r="U1856" s="234"/>
      <c r="V1856" s="234"/>
      <c r="W1856" s="234"/>
      <c r="X1856" s="234"/>
      <c r="Y1856" s="234"/>
      <c r="Z1856" s="234"/>
      <c r="AA1856" s="234"/>
      <c r="AB1856" s="234"/>
      <c r="AC1856" s="234"/>
      <c r="AD1856" s="234"/>
      <c r="AE1856" s="234"/>
      <c r="AF1856" s="234"/>
      <c r="AG1856" s="234"/>
      <c r="AH1856" s="234"/>
      <c r="AI1856" s="234"/>
      <c r="AJ1856" s="234"/>
      <c r="AK1856" s="234"/>
      <c r="AL1856" s="258" t="str">
        <f t="shared" si="235"/>
        <v>нет</v>
      </c>
      <c r="AM1856" s="258" t="str">
        <f t="shared" si="237"/>
        <v>нет</v>
      </c>
      <c r="AN1856" s="258">
        <f t="shared" si="242"/>
        <v>0</v>
      </c>
      <c r="AO1856" s="258" t="e">
        <f t="shared" si="236"/>
        <v>#VALUE!</v>
      </c>
    </row>
    <row r="1857" spans="1:41">
      <c r="A1857" s="261" t="e">
        <f t="shared" si="238"/>
        <v>#VALUE!</v>
      </c>
      <c r="B1857" s="241">
        <v>1854</v>
      </c>
      <c r="C1857" s="242"/>
      <c r="D1857" s="257" t="str">
        <f t="shared" si="239"/>
        <v/>
      </c>
      <c r="E1857" s="234"/>
      <c r="F1857" s="234"/>
      <c r="G1857" s="242"/>
      <c r="H1857" s="257" t="str">
        <f t="shared" si="240"/>
        <v/>
      </c>
      <c r="I1857" s="234"/>
      <c r="J1857" s="234"/>
      <c r="K1857" s="234"/>
      <c r="L1857" s="234"/>
      <c r="M1857" s="308">
        <f t="shared" si="241"/>
        <v>0</v>
      </c>
      <c r="N1857" s="234"/>
      <c r="O1857" s="234"/>
      <c r="P1857" s="234"/>
      <c r="Q1857" s="234"/>
      <c r="R1857" s="234"/>
      <c r="S1857" s="234"/>
      <c r="T1857" s="234"/>
      <c r="U1857" s="234"/>
      <c r="V1857" s="234"/>
      <c r="W1857" s="234"/>
      <c r="X1857" s="234"/>
      <c r="Y1857" s="234"/>
      <c r="Z1857" s="234"/>
      <c r="AA1857" s="234"/>
      <c r="AB1857" s="234"/>
      <c r="AC1857" s="234"/>
      <c r="AD1857" s="234"/>
      <c r="AE1857" s="234"/>
      <c r="AF1857" s="234"/>
      <c r="AG1857" s="234"/>
      <c r="AH1857" s="234"/>
      <c r="AI1857" s="234"/>
      <c r="AJ1857" s="234"/>
      <c r="AK1857" s="234"/>
      <c r="AL1857" s="258" t="str">
        <f t="shared" si="235"/>
        <v>нет</v>
      </c>
      <c r="AM1857" s="258" t="str">
        <f t="shared" si="237"/>
        <v>нет</v>
      </c>
      <c r="AN1857" s="258">
        <f t="shared" si="242"/>
        <v>0</v>
      </c>
      <c r="AO1857" s="258" t="e">
        <f t="shared" si="236"/>
        <v>#VALUE!</v>
      </c>
    </row>
    <row r="1858" spans="1:41">
      <c r="A1858" s="261" t="e">
        <f t="shared" si="238"/>
        <v>#VALUE!</v>
      </c>
      <c r="B1858" s="241">
        <v>1855</v>
      </c>
      <c r="C1858" s="242"/>
      <c r="D1858" s="257" t="str">
        <f t="shared" si="239"/>
        <v/>
      </c>
      <c r="E1858" s="234"/>
      <c r="F1858" s="234"/>
      <c r="G1858" s="242"/>
      <c r="H1858" s="257" t="str">
        <f t="shared" si="240"/>
        <v/>
      </c>
      <c r="I1858" s="234"/>
      <c r="J1858" s="234"/>
      <c r="K1858" s="234"/>
      <c r="L1858" s="234"/>
      <c r="M1858" s="308">
        <f t="shared" si="241"/>
        <v>0</v>
      </c>
      <c r="N1858" s="234"/>
      <c r="O1858" s="234"/>
      <c r="P1858" s="234"/>
      <c r="Q1858" s="234"/>
      <c r="R1858" s="234"/>
      <c r="S1858" s="234"/>
      <c r="T1858" s="234"/>
      <c r="U1858" s="234"/>
      <c r="V1858" s="234"/>
      <c r="W1858" s="234"/>
      <c r="X1858" s="234"/>
      <c r="Y1858" s="234"/>
      <c r="Z1858" s="234"/>
      <c r="AA1858" s="234"/>
      <c r="AB1858" s="234"/>
      <c r="AC1858" s="234"/>
      <c r="AD1858" s="234"/>
      <c r="AE1858" s="234"/>
      <c r="AF1858" s="234"/>
      <c r="AG1858" s="234"/>
      <c r="AH1858" s="234"/>
      <c r="AI1858" s="234"/>
      <c r="AJ1858" s="234"/>
      <c r="AK1858" s="234"/>
      <c r="AL1858" s="258" t="str">
        <f t="shared" si="235"/>
        <v>нет</v>
      </c>
      <c r="AM1858" s="258" t="str">
        <f t="shared" si="237"/>
        <v>нет</v>
      </c>
      <c r="AN1858" s="258">
        <f t="shared" si="242"/>
        <v>0</v>
      </c>
      <c r="AO1858" s="258" t="e">
        <f t="shared" si="236"/>
        <v>#VALUE!</v>
      </c>
    </row>
    <row r="1859" spans="1:41">
      <c r="A1859" s="261" t="e">
        <f t="shared" si="238"/>
        <v>#VALUE!</v>
      </c>
      <c r="B1859" s="241">
        <v>1856</v>
      </c>
      <c r="C1859" s="242"/>
      <c r="D1859" s="257" t="str">
        <f t="shared" si="239"/>
        <v/>
      </c>
      <c r="E1859" s="234"/>
      <c r="F1859" s="234"/>
      <c r="G1859" s="242"/>
      <c r="H1859" s="257" t="str">
        <f t="shared" si="240"/>
        <v/>
      </c>
      <c r="I1859" s="234"/>
      <c r="J1859" s="234"/>
      <c r="K1859" s="234"/>
      <c r="L1859" s="234"/>
      <c r="M1859" s="308">
        <f t="shared" si="241"/>
        <v>0</v>
      </c>
      <c r="N1859" s="234"/>
      <c r="O1859" s="234"/>
      <c r="P1859" s="234"/>
      <c r="Q1859" s="234"/>
      <c r="R1859" s="234"/>
      <c r="S1859" s="234"/>
      <c r="T1859" s="234"/>
      <c r="U1859" s="234"/>
      <c r="V1859" s="234"/>
      <c r="W1859" s="234"/>
      <c r="X1859" s="234"/>
      <c r="Y1859" s="234"/>
      <c r="Z1859" s="234"/>
      <c r="AA1859" s="234"/>
      <c r="AB1859" s="234"/>
      <c r="AC1859" s="234"/>
      <c r="AD1859" s="234"/>
      <c r="AE1859" s="234"/>
      <c r="AF1859" s="234"/>
      <c r="AG1859" s="234"/>
      <c r="AH1859" s="234"/>
      <c r="AI1859" s="234"/>
      <c r="AJ1859" s="234"/>
      <c r="AK1859" s="234"/>
      <c r="AL1859" s="258" t="str">
        <f t="shared" si="235"/>
        <v>нет</v>
      </c>
      <c r="AM1859" s="258" t="str">
        <f t="shared" si="237"/>
        <v>нет</v>
      </c>
      <c r="AN1859" s="258">
        <f t="shared" si="242"/>
        <v>0</v>
      </c>
      <c r="AO1859" s="258" t="e">
        <f t="shared" si="236"/>
        <v>#VALUE!</v>
      </c>
    </row>
    <row r="1860" spans="1:41">
      <c r="A1860" s="261" t="e">
        <f t="shared" si="238"/>
        <v>#VALUE!</v>
      </c>
      <c r="B1860" s="241">
        <v>1857</v>
      </c>
      <c r="C1860" s="242"/>
      <c r="D1860" s="257" t="str">
        <f t="shared" si="239"/>
        <v/>
      </c>
      <c r="E1860" s="234"/>
      <c r="F1860" s="234"/>
      <c r="G1860" s="242"/>
      <c r="H1860" s="257" t="str">
        <f t="shared" si="240"/>
        <v/>
      </c>
      <c r="I1860" s="234"/>
      <c r="J1860" s="234"/>
      <c r="K1860" s="234"/>
      <c r="L1860" s="234"/>
      <c r="M1860" s="308">
        <f t="shared" si="241"/>
        <v>0</v>
      </c>
      <c r="N1860" s="234"/>
      <c r="O1860" s="234"/>
      <c r="P1860" s="234"/>
      <c r="Q1860" s="234"/>
      <c r="R1860" s="234"/>
      <c r="S1860" s="234"/>
      <c r="T1860" s="234"/>
      <c r="U1860" s="234"/>
      <c r="V1860" s="234"/>
      <c r="W1860" s="234"/>
      <c r="X1860" s="234"/>
      <c r="Y1860" s="234"/>
      <c r="Z1860" s="234"/>
      <c r="AA1860" s="234"/>
      <c r="AB1860" s="234"/>
      <c r="AC1860" s="234"/>
      <c r="AD1860" s="234"/>
      <c r="AE1860" s="234"/>
      <c r="AF1860" s="234"/>
      <c r="AG1860" s="234"/>
      <c r="AH1860" s="234"/>
      <c r="AI1860" s="234"/>
      <c r="AJ1860" s="234"/>
      <c r="AK1860" s="234"/>
      <c r="AL1860" s="258" t="str">
        <f t="shared" si="235"/>
        <v>нет</v>
      </c>
      <c r="AM1860" s="258" t="str">
        <f t="shared" si="237"/>
        <v>нет</v>
      </c>
      <c r="AN1860" s="258">
        <f t="shared" si="242"/>
        <v>0</v>
      </c>
      <c r="AO1860" s="258" t="e">
        <f t="shared" si="236"/>
        <v>#VALUE!</v>
      </c>
    </row>
    <row r="1861" spans="1:41">
      <c r="A1861" s="261" t="e">
        <f t="shared" si="238"/>
        <v>#VALUE!</v>
      </c>
      <c r="B1861" s="241">
        <v>1858</v>
      </c>
      <c r="C1861" s="242"/>
      <c r="D1861" s="257" t="str">
        <f t="shared" si="239"/>
        <v/>
      </c>
      <c r="E1861" s="234"/>
      <c r="F1861" s="234"/>
      <c r="G1861" s="242"/>
      <c r="H1861" s="257" t="str">
        <f t="shared" si="240"/>
        <v/>
      </c>
      <c r="I1861" s="234"/>
      <c r="J1861" s="234"/>
      <c r="K1861" s="234"/>
      <c r="L1861" s="234"/>
      <c r="M1861" s="308">
        <f t="shared" si="241"/>
        <v>0</v>
      </c>
      <c r="N1861" s="234"/>
      <c r="O1861" s="234"/>
      <c r="P1861" s="234"/>
      <c r="Q1861" s="234"/>
      <c r="R1861" s="234"/>
      <c r="S1861" s="234"/>
      <c r="T1861" s="234"/>
      <c r="U1861" s="234"/>
      <c r="V1861" s="234"/>
      <c r="W1861" s="234"/>
      <c r="X1861" s="234"/>
      <c r="Y1861" s="234"/>
      <c r="Z1861" s="234"/>
      <c r="AA1861" s="234"/>
      <c r="AB1861" s="234"/>
      <c r="AC1861" s="234"/>
      <c r="AD1861" s="234"/>
      <c r="AE1861" s="234"/>
      <c r="AF1861" s="234"/>
      <c r="AG1861" s="234"/>
      <c r="AH1861" s="234"/>
      <c r="AI1861" s="234"/>
      <c r="AJ1861" s="234"/>
      <c r="AK1861" s="234"/>
      <c r="AL1861" s="258" t="str">
        <f t="shared" ref="AL1861:AL1924" si="243">IF($I1861&lt;5,"нет",IF($I1861&gt;9,"нет","да"))</f>
        <v>нет</v>
      </c>
      <c r="AM1861" s="258" t="str">
        <f t="shared" si="237"/>
        <v>нет</v>
      </c>
      <c r="AN1861" s="258">
        <f t="shared" si="242"/>
        <v>0</v>
      </c>
      <c r="AO1861" s="258" t="e">
        <f t="shared" ref="AO1861:AO1924" si="244">IF(LEN(G1861)=5,LEFT(G1861,1)+100,LEFT(G1861,2)+100)</f>
        <v>#VALUE!</v>
      </c>
    </row>
    <row r="1862" spans="1:41">
      <c r="A1862" s="261" t="e">
        <f t="shared" si="238"/>
        <v>#VALUE!</v>
      </c>
      <c r="B1862" s="241">
        <v>1859</v>
      </c>
      <c r="C1862" s="242"/>
      <c r="D1862" s="257" t="str">
        <f t="shared" si="239"/>
        <v/>
      </c>
      <c r="E1862" s="234"/>
      <c r="F1862" s="234"/>
      <c r="G1862" s="242"/>
      <c r="H1862" s="257" t="str">
        <f t="shared" si="240"/>
        <v/>
      </c>
      <c r="I1862" s="234"/>
      <c r="J1862" s="234"/>
      <c r="K1862" s="234"/>
      <c r="L1862" s="234"/>
      <c r="M1862" s="308">
        <f t="shared" si="241"/>
        <v>0</v>
      </c>
      <c r="N1862" s="234"/>
      <c r="O1862" s="234"/>
      <c r="P1862" s="234"/>
      <c r="Q1862" s="234"/>
      <c r="R1862" s="234"/>
      <c r="S1862" s="234"/>
      <c r="T1862" s="234"/>
      <c r="U1862" s="234"/>
      <c r="V1862" s="234"/>
      <c r="W1862" s="234"/>
      <c r="X1862" s="234"/>
      <c r="Y1862" s="234"/>
      <c r="Z1862" s="234"/>
      <c r="AA1862" s="234"/>
      <c r="AB1862" s="234"/>
      <c r="AC1862" s="234"/>
      <c r="AD1862" s="234"/>
      <c r="AE1862" s="234"/>
      <c r="AF1862" s="234"/>
      <c r="AG1862" s="234"/>
      <c r="AH1862" s="234"/>
      <c r="AI1862" s="234"/>
      <c r="AJ1862" s="234"/>
      <c r="AK1862" s="234"/>
      <c r="AL1862" s="258" t="str">
        <f t="shared" si="243"/>
        <v>нет</v>
      </c>
      <c r="AM1862" s="258" t="str">
        <f t="shared" ref="AM1862:AM1925" si="245">IF($I1862&lt;=9,"нет","да")</f>
        <v>нет</v>
      </c>
      <c r="AN1862" s="258">
        <f t="shared" si="242"/>
        <v>0</v>
      </c>
      <c r="AO1862" s="258" t="e">
        <f t="shared" si="244"/>
        <v>#VALUE!</v>
      </c>
    </row>
    <row r="1863" spans="1:41">
      <c r="A1863" s="261" t="e">
        <f t="shared" si="238"/>
        <v>#VALUE!</v>
      </c>
      <c r="B1863" s="241">
        <v>1860</v>
      </c>
      <c r="C1863" s="242"/>
      <c r="D1863" s="257" t="str">
        <f t="shared" si="239"/>
        <v/>
      </c>
      <c r="E1863" s="234"/>
      <c r="F1863" s="234"/>
      <c r="G1863" s="242"/>
      <c r="H1863" s="257" t="str">
        <f t="shared" si="240"/>
        <v/>
      </c>
      <c r="I1863" s="234"/>
      <c r="J1863" s="234"/>
      <c r="K1863" s="234"/>
      <c r="L1863" s="234"/>
      <c r="M1863" s="308">
        <f t="shared" si="241"/>
        <v>0</v>
      </c>
      <c r="N1863" s="234"/>
      <c r="O1863" s="234"/>
      <c r="P1863" s="234"/>
      <c r="Q1863" s="234"/>
      <c r="R1863" s="234"/>
      <c r="S1863" s="234"/>
      <c r="T1863" s="234"/>
      <c r="U1863" s="234"/>
      <c r="V1863" s="234"/>
      <c r="W1863" s="234"/>
      <c r="X1863" s="234"/>
      <c r="Y1863" s="234"/>
      <c r="Z1863" s="234"/>
      <c r="AA1863" s="234"/>
      <c r="AB1863" s="234"/>
      <c r="AC1863" s="234"/>
      <c r="AD1863" s="234"/>
      <c r="AE1863" s="234"/>
      <c r="AF1863" s="234"/>
      <c r="AG1863" s="234"/>
      <c r="AH1863" s="234"/>
      <c r="AI1863" s="234"/>
      <c r="AJ1863" s="234"/>
      <c r="AK1863" s="234"/>
      <c r="AL1863" s="258" t="str">
        <f t="shared" si="243"/>
        <v>нет</v>
      </c>
      <c r="AM1863" s="258" t="str">
        <f t="shared" si="245"/>
        <v>нет</v>
      </c>
      <c r="AN1863" s="258">
        <f t="shared" si="242"/>
        <v>0</v>
      </c>
      <c r="AO1863" s="258" t="e">
        <f t="shared" si="244"/>
        <v>#VALUE!</v>
      </c>
    </row>
    <row r="1864" spans="1:41">
      <c r="A1864" s="261" t="e">
        <f t="shared" ref="A1864:A1927" si="246">IF($AO1864=$C1864, "Код_ОО+МСУ_верно", "Требуется проверка кода ОО или МСУ, кроме 101, 102,103")</f>
        <v>#VALUE!</v>
      </c>
      <c r="B1864" s="241">
        <v>1861</v>
      </c>
      <c r="C1864" s="242"/>
      <c r="D1864" s="257" t="str">
        <f t="shared" si="239"/>
        <v/>
      </c>
      <c r="E1864" s="234"/>
      <c r="F1864" s="234"/>
      <c r="G1864" s="242"/>
      <c r="H1864" s="257" t="str">
        <f t="shared" si="240"/>
        <v/>
      </c>
      <c r="I1864" s="234"/>
      <c r="J1864" s="234"/>
      <c r="K1864" s="234"/>
      <c r="L1864" s="234"/>
      <c r="M1864" s="308">
        <f t="shared" si="241"/>
        <v>0</v>
      </c>
      <c r="N1864" s="234"/>
      <c r="O1864" s="234"/>
      <c r="P1864" s="234"/>
      <c r="Q1864" s="234"/>
      <c r="R1864" s="234"/>
      <c r="S1864" s="234"/>
      <c r="T1864" s="234"/>
      <c r="U1864" s="234"/>
      <c r="V1864" s="234"/>
      <c r="W1864" s="234"/>
      <c r="X1864" s="234"/>
      <c r="Y1864" s="234"/>
      <c r="Z1864" s="234"/>
      <c r="AA1864" s="234"/>
      <c r="AB1864" s="234"/>
      <c r="AC1864" s="234"/>
      <c r="AD1864" s="234"/>
      <c r="AE1864" s="234"/>
      <c r="AF1864" s="234"/>
      <c r="AG1864" s="234"/>
      <c r="AH1864" s="234"/>
      <c r="AI1864" s="234"/>
      <c r="AJ1864" s="234"/>
      <c r="AK1864" s="234"/>
      <c r="AL1864" s="258" t="str">
        <f t="shared" si="243"/>
        <v>нет</v>
      </c>
      <c r="AM1864" s="258" t="str">
        <f t="shared" si="245"/>
        <v>нет</v>
      </c>
      <c r="AN1864" s="258">
        <f t="shared" si="242"/>
        <v>0</v>
      </c>
      <c r="AO1864" s="258" t="e">
        <f t="shared" si="244"/>
        <v>#VALUE!</v>
      </c>
    </row>
    <row r="1865" spans="1:41">
      <c r="A1865" s="261" t="e">
        <f t="shared" si="246"/>
        <v>#VALUE!</v>
      </c>
      <c r="B1865" s="241">
        <v>1862</v>
      </c>
      <c r="C1865" s="242"/>
      <c r="D1865" s="257" t="str">
        <f t="shared" si="239"/>
        <v/>
      </c>
      <c r="E1865" s="234"/>
      <c r="F1865" s="234"/>
      <c r="G1865" s="242"/>
      <c r="H1865" s="257" t="str">
        <f t="shared" si="240"/>
        <v/>
      </c>
      <c r="I1865" s="234"/>
      <c r="J1865" s="234"/>
      <c r="K1865" s="234"/>
      <c r="L1865" s="234"/>
      <c r="M1865" s="308">
        <f t="shared" si="241"/>
        <v>0</v>
      </c>
      <c r="N1865" s="234"/>
      <c r="O1865" s="234"/>
      <c r="P1865" s="234"/>
      <c r="Q1865" s="234"/>
      <c r="R1865" s="234"/>
      <c r="S1865" s="234"/>
      <c r="T1865" s="234"/>
      <c r="U1865" s="234"/>
      <c r="V1865" s="234"/>
      <c r="W1865" s="234"/>
      <c r="X1865" s="234"/>
      <c r="Y1865" s="234"/>
      <c r="Z1865" s="234"/>
      <c r="AA1865" s="234"/>
      <c r="AB1865" s="234"/>
      <c r="AC1865" s="234"/>
      <c r="AD1865" s="234"/>
      <c r="AE1865" s="234"/>
      <c r="AF1865" s="234"/>
      <c r="AG1865" s="234"/>
      <c r="AH1865" s="234"/>
      <c r="AI1865" s="234"/>
      <c r="AJ1865" s="234"/>
      <c r="AK1865" s="234"/>
      <c r="AL1865" s="258" t="str">
        <f t="shared" si="243"/>
        <v>нет</v>
      </c>
      <c r="AM1865" s="258" t="str">
        <f t="shared" si="245"/>
        <v>нет</v>
      </c>
      <c r="AN1865" s="258">
        <f t="shared" si="242"/>
        <v>0</v>
      </c>
      <c r="AO1865" s="258" t="e">
        <f t="shared" si="244"/>
        <v>#VALUE!</v>
      </c>
    </row>
    <row r="1866" spans="1:41">
      <c r="A1866" s="261" t="e">
        <f t="shared" si="246"/>
        <v>#VALUE!</v>
      </c>
      <c r="B1866" s="241">
        <v>1863</v>
      </c>
      <c r="C1866" s="242"/>
      <c r="D1866" s="257" t="str">
        <f t="shared" si="239"/>
        <v/>
      </c>
      <c r="E1866" s="234"/>
      <c r="F1866" s="234"/>
      <c r="G1866" s="242"/>
      <c r="H1866" s="257" t="str">
        <f t="shared" si="240"/>
        <v/>
      </c>
      <c r="I1866" s="234"/>
      <c r="J1866" s="234"/>
      <c r="K1866" s="234"/>
      <c r="L1866" s="234"/>
      <c r="M1866" s="308">
        <f t="shared" si="241"/>
        <v>0</v>
      </c>
      <c r="N1866" s="234"/>
      <c r="O1866" s="234"/>
      <c r="P1866" s="234"/>
      <c r="Q1866" s="234"/>
      <c r="R1866" s="234"/>
      <c r="S1866" s="234"/>
      <c r="T1866" s="234"/>
      <c r="U1866" s="234"/>
      <c r="V1866" s="234"/>
      <c r="W1866" s="234"/>
      <c r="X1866" s="234"/>
      <c r="Y1866" s="234"/>
      <c r="Z1866" s="234"/>
      <c r="AA1866" s="234"/>
      <c r="AB1866" s="234"/>
      <c r="AC1866" s="234"/>
      <c r="AD1866" s="234"/>
      <c r="AE1866" s="234"/>
      <c r="AF1866" s="234"/>
      <c r="AG1866" s="234"/>
      <c r="AH1866" s="234"/>
      <c r="AI1866" s="234"/>
      <c r="AJ1866" s="234"/>
      <c r="AK1866" s="234"/>
      <c r="AL1866" s="258" t="str">
        <f t="shared" si="243"/>
        <v>нет</v>
      </c>
      <c r="AM1866" s="258" t="str">
        <f t="shared" si="245"/>
        <v>нет</v>
      </c>
      <c r="AN1866" s="258">
        <f t="shared" si="242"/>
        <v>0</v>
      </c>
      <c r="AO1866" s="258" t="e">
        <f t="shared" si="244"/>
        <v>#VALUE!</v>
      </c>
    </row>
    <row r="1867" spans="1:41">
      <c r="A1867" s="261" t="e">
        <f t="shared" si="246"/>
        <v>#VALUE!</v>
      </c>
      <c r="B1867" s="241">
        <v>1864</v>
      </c>
      <c r="C1867" s="242"/>
      <c r="D1867" s="257" t="str">
        <f t="shared" si="239"/>
        <v/>
      </c>
      <c r="E1867" s="234"/>
      <c r="F1867" s="234"/>
      <c r="G1867" s="242"/>
      <c r="H1867" s="257" t="str">
        <f t="shared" si="240"/>
        <v/>
      </c>
      <c r="I1867" s="234"/>
      <c r="J1867" s="234"/>
      <c r="K1867" s="234"/>
      <c r="L1867" s="234"/>
      <c r="M1867" s="308">
        <f t="shared" si="241"/>
        <v>0</v>
      </c>
      <c r="N1867" s="234"/>
      <c r="O1867" s="234"/>
      <c r="P1867" s="234"/>
      <c r="Q1867" s="234"/>
      <c r="R1867" s="234"/>
      <c r="S1867" s="234"/>
      <c r="T1867" s="234"/>
      <c r="U1867" s="234"/>
      <c r="V1867" s="234"/>
      <c r="W1867" s="234"/>
      <c r="X1867" s="234"/>
      <c r="Y1867" s="234"/>
      <c r="Z1867" s="234"/>
      <c r="AA1867" s="234"/>
      <c r="AB1867" s="234"/>
      <c r="AC1867" s="234"/>
      <c r="AD1867" s="234"/>
      <c r="AE1867" s="234"/>
      <c r="AF1867" s="234"/>
      <c r="AG1867" s="234"/>
      <c r="AH1867" s="234"/>
      <c r="AI1867" s="234"/>
      <c r="AJ1867" s="234"/>
      <c r="AK1867" s="234"/>
      <c r="AL1867" s="258" t="str">
        <f t="shared" si="243"/>
        <v>нет</v>
      </c>
      <c r="AM1867" s="258" t="str">
        <f t="shared" si="245"/>
        <v>нет</v>
      </c>
      <c r="AN1867" s="258">
        <f t="shared" si="242"/>
        <v>0</v>
      </c>
      <c r="AO1867" s="258" t="e">
        <f t="shared" si="244"/>
        <v>#VALUE!</v>
      </c>
    </row>
    <row r="1868" spans="1:41">
      <c r="A1868" s="261" t="e">
        <f t="shared" si="246"/>
        <v>#VALUE!</v>
      </c>
      <c r="B1868" s="241">
        <v>1865</v>
      </c>
      <c r="C1868" s="242"/>
      <c r="D1868" s="257" t="str">
        <f t="shared" si="239"/>
        <v/>
      </c>
      <c r="E1868" s="234"/>
      <c r="F1868" s="234"/>
      <c r="G1868" s="242"/>
      <c r="H1868" s="257" t="str">
        <f t="shared" si="240"/>
        <v/>
      </c>
      <c r="I1868" s="234"/>
      <c r="J1868" s="234"/>
      <c r="K1868" s="234"/>
      <c r="L1868" s="234"/>
      <c r="M1868" s="308">
        <f t="shared" si="241"/>
        <v>0</v>
      </c>
      <c r="N1868" s="234"/>
      <c r="O1868" s="234"/>
      <c r="P1868" s="234"/>
      <c r="Q1868" s="234"/>
      <c r="R1868" s="234"/>
      <c r="S1868" s="234"/>
      <c r="T1868" s="234"/>
      <c r="U1868" s="234"/>
      <c r="V1868" s="234"/>
      <c r="W1868" s="234"/>
      <c r="X1868" s="234"/>
      <c r="Y1868" s="234"/>
      <c r="Z1868" s="234"/>
      <c r="AA1868" s="234"/>
      <c r="AB1868" s="234"/>
      <c r="AC1868" s="234"/>
      <c r="AD1868" s="234"/>
      <c r="AE1868" s="234"/>
      <c r="AF1868" s="234"/>
      <c r="AG1868" s="234"/>
      <c r="AH1868" s="234"/>
      <c r="AI1868" s="234"/>
      <c r="AJ1868" s="234"/>
      <c r="AK1868" s="234"/>
      <c r="AL1868" s="258" t="str">
        <f t="shared" si="243"/>
        <v>нет</v>
      </c>
      <c r="AM1868" s="258" t="str">
        <f t="shared" si="245"/>
        <v>нет</v>
      </c>
      <c r="AN1868" s="258">
        <f t="shared" si="242"/>
        <v>0</v>
      </c>
      <c r="AO1868" s="258" t="e">
        <f t="shared" si="244"/>
        <v>#VALUE!</v>
      </c>
    </row>
    <row r="1869" spans="1:41">
      <c r="A1869" s="261" t="e">
        <f t="shared" si="246"/>
        <v>#VALUE!</v>
      </c>
      <c r="B1869" s="241">
        <v>1866</v>
      </c>
      <c r="C1869" s="242"/>
      <c r="D1869" s="257" t="str">
        <f t="shared" si="239"/>
        <v/>
      </c>
      <c r="E1869" s="234"/>
      <c r="F1869" s="234"/>
      <c r="G1869" s="242"/>
      <c r="H1869" s="257" t="str">
        <f t="shared" si="240"/>
        <v/>
      </c>
      <c r="I1869" s="234"/>
      <c r="J1869" s="234"/>
      <c r="K1869" s="234"/>
      <c r="L1869" s="234"/>
      <c r="M1869" s="308">
        <f t="shared" si="241"/>
        <v>0</v>
      </c>
      <c r="N1869" s="234"/>
      <c r="O1869" s="234"/>
      <c r="P1869" s="234"/>
      <c r="Q1869" s="234"/>
      <c r="R1869" s="234"/>
      <c r="S1869" s="234"/>
      <c r="T1869" s="234"/>
      <c r="U1869" s="234"/>
      <c r="V1869" s="234"/>
      <c r="W1869" s="234"/>
      <c r="X1869" s="234"/>
      <c r="Y1869" s="234"/>
      <c r="Z1869" s="234"/>
      <c r="AA1869" s="234"/>
      <c r="AB1869" s="234"/>
      <c r="AC1869" s="234"/>
      <c r="AD1869" s="234"/>
      <c r="AE1869" s="234"/>
      <c r="AF1869" s="234"/>
      <c r="AG1869" s="234"/>
      <c r="AH1869" s="234"/>
      <c r="AI1869" s="234"/>
      <c r="AJ1869" s="234"/>
      <c r="AK1869" s="234"/>
      <c r="AL1869" s="258" t="str">
        <f t="shared" si="243"/>
        <v>нет</v>
      </c>
      <c r="AM1869" s="258" t="str">
        <f t="shared" si="245"/>
        <v>нет</v>
      </c>
      <c r="AN1869" s="258">
        <f t="shared" si="242"/>
        <v>0</v>
      </c>
      <c r="AO1869" s="258" t="e">
        <f t="shared" si="244"/>
        <v>#VALUE!</v>
      </c>
    </row>
    <row r="1870" spans="1:41">
      <c r="A1870" s="261" t="e">
        <f t="shared" si="246"/>
        <v>#VALUE!</v>
      </c>
      <c r="B1870" s="241">
        <v>1867</v>
      </c>
      <c r="C1870" s="242"/>
      <c r="D1870" s="257" t="str">
        <f t="shared" si="239"/>
        <v/>
      </c>
      <c r="E1870" s="234"/>
      <c r="F1870" s="234"/>
      <c r="G1870" s="242"/>
      <c r="H1870" s="257" t="str">
        <f t="shared" si="240"/>
        <v/>
      </c>
      <c r="I1870" s="234"/>
      <c r="J1870" s="234"/>
      <c r="K1870" s="234"/>
      <c r="L1870" s="234"/>
      <c r="M1870" s="308">
        <f t="shared" si="241"/>
        <v>0</v>
      </c>
      <c r="N1870" s="234"/>
      <c r="O1870" s="234"/>
      <c r="P1870" s="234"/>
      <c r="Q1870" s="234"/>
      <c r="R1870" s="234"/>
      <c r="S1870" s="234"/>
      <c r="T1870" s="234"/>
      <c r="U1870" s="234"/>
      <c r="V1870" s="234"/>
      <c r="W1870" s="234"/>
      <c r="X1870" s="234"/>
      <c r="Y1870" s="234"/>
      <c r="Z1870" s="234"/>
      <c r="AA1870" s="234"/>
      <c r="AB1870" s="234"/>
      <c r="AC1870" s="234"/>
      <c r="AD1870" s="234"/>
      <c r="AE1870" s="234"/>
      <c r="AF1870" s="234"/>
      <c r="AG1870" s="234"/>
      <c r="AH1870" s="234"/>
      <c r="AI1870" s="234"/>
      <c r="AJ1870" s="234"/>
      <c r="AK1870" s="234"/>
      <c r="AL1870" s="258" t="str">
        <f t="shared" si="243"/>
        <v>нет</v>
      </c>
      <c r="AM1870" s="258" t="str">
        <f t="shared" si="245"/>
        <v>нет</v>
      </c>
      <c r="AN1870" s="258">
        <f t="shared" si="242"/>
        <v>0</v>
      </c>
      <c r="AO1870" s="258" t="e">
        <f t="shared" si="244"/>
        <v>#VALUE!</v>
      </c>
    </row>
    <row r="1871" spans="1:41">
      <c r="A1871" s="261" t="e">
        <f t="shared" si="246"/>
        <v>#VALUE!</v>
      </c>
      <c r="B1871" s="241">
        <v>1868</v>
      </c>
      <c r="C1871" s="242"/>
      <c r="D1871" s="257" t="str">
        <f t="shared" si="239"/>
        <v/>
      </c>
      <c r="E1871" s="234"/>
      <c r="F1871" s="234"/>
      <c r="G1871" s="242"/>
      <c r="H1871" s="257" t="str">
        <f t="shared" si="240"/>
        <v/>
      </c>
      <c r="I1871" s="234"/>
      <c r="J1871" s="234"/>
      <c r="K1871" s="234"/>
      <c r="L1871" s="234"/>
      <c r="M1871" s="308">
        <f t="shared" si="241"/>
        <v>0</v>
      </c>
      <c r="N1871" s="234"/>
      <c r="O1871" s="234"/>
      <c r="P1871" s="234"/>
      <c r="Q1871" s="234"/>
      <c r="R1871" s="234"/>
      <c r="S1871" s="234"/>
      <c r="T1871" s="234"/>
      <c r="U1871" s="234"/>
      <c r="V1871" s="234"/>
      <c r="W1871" s="234"/>
      <c r="X1871" s="234"/>
      <c r="Y1871" s="234"/>
      <c r="Z1871" s="234"/>
      <c r="AA1871" s="234"/>
      <c r="AB1871" s="234"/>
      <c r="AC1871" s="234"/>
      <c r="AD1871" s="234"/>
      <c r="AE1871" s="234"/>
      <c r="AF1871" s="234"/>
      <c r="AG1871" s="234"/>
      <c r="AH1871" s="234"/>
      <c r="AI1871" s="234"/>
      <c r="AJ1871" s="234"/>
      <c r="AK1871" s="234"/>
      <c r="AL1871" s="258" t="str">
        <f t="shared" si="243"/>
        <v>нет</v>
      </c>
      <c r="AM1871" s="258" t="str">
        <f t="shared" si="245"/>
        <v>нет</v>
      </c>
      <c r="AN1871" s="258">
        <f t="shared" si="242"/>
        <v>0</v>
      </c>
      <c r="AO1871" s="258" t="e">
        <f t="shared" si="244"/>
        <v>#VALUE!</v>
      </c>
    </row>
    <row r="1872" spans="1:41">
      <c r="A1872" s="261" t="e">
        <f t="shared" si="246"/>
        <v>#VALUE!</v>
      </c>
      <c r="B1872" s="241">
        <v>1869</v>
      </c>
      <c r="C1872" s="242"/>
      <c r="D1872" s="257" t="str">
        <f t="shared" si="239"/>
        <v/>
      </c>
      <c r="E1872" s="234"/>
      <c r="F1872" s="234"/>
      <c r="G1872" s="242"/>
      <c r="H1872" s="257" t="str">
        <f t="shared" si="240"/>
        <v/>
      </c>
      <c r="I1872" s="234"/>
      <c r="J1872" s="234"/>
      <c r="K1872" s="234"/>
      <c r="L1872" s="234"/>
      <c r="M1872" s="308">
        <f t="shared" si="241"/>
        <v>0</v>
      </c>
      <c r="N1872" s="234"/>
      <c r="O1872" s="234"/>
      <c r="P1872" s="234"/>
      <c r="Q1872" s="234"/>
      <c r="R1872" s="234"/>
      <c r="S1872" s="234"/>
      <c r="T1872" s="234"/>
      <c r="U1872" s="234"/>
      <c r="V1872" s="234"/>
      <c r="W1872" s="234"/>
      <c r="X1872" s="234"/>
      <c r="Y1872" s="234"/>
      <c r="Z1872" s="234"/>
      <c r="AA1872" s="234"/>
      <c r="AB1872" s="234"/>
      <c r="AC1872" s="234"/>
      <c r="AD1872" s="234"/>
      <c r="AE1872" s="234"/>
      <c r="AF1872" s="234"/>
      <c r="AG1872" s="234"/>
      <c r="AH1872" s="234"/>
      <c r="AI1872" s="234"/>
      <c r="AJ1872" s="234"/>
      <c r="AK1872" s="234"/>
      <c r="AL1872" s="258" t="str">
        <f t="shared" si="243"/>
        <v>нет</v>
      </c>
      <c r="AM1872" s="258" t="str">
        <f t="shared" si="245"/>
        <v>нет</v>
      </c>
      <c r="AN1872" s="258">
        <f t="shared" si="242"/>
        <v>0</v>
      </c>
      <c r="AO1872" s="258" t="e">
        <f t="shared" si="244"/>
        <v>#VALUE!</v>
      </c>
    </row>
    <row r="1873" spans="1:41">
      <c r="A1873" s="261" t="e">
        <f t="shared" si="246"/>
        <v>#VALUE!</v>
      </c>
      <c r="B1873" s="241">
        <v>1870</v>
      </c>
      <c r="C1873" s="242"/>
      <c r="D1873" s="257" t="str">
        <f t="shared" si="239"/>
        <v/>
      </c>
      <c r="E1873" s="234"/>
      <c r="F1873" s="234"/>
      <c r="G1873" s="242"/>
      <c r="H1873" s="257" t="str">
        <f t="shared" si="240"/>
        <v/>
      </c>
      <c r="I1873" s="234"/>
      <c r="J1873" s="234"/>
      <c r="K1873" s="234"/>
      <c r="L1873" s="234"/>
      <c r="M1873" s="308">
        <f t="shared" si="241"/>
        <v>0</v>
      </c>
      <c r="N1873" s="234"/>
      <c r="O1873" s="234"/>
      <c r="P1873" s="234"/>
      <c r="Q1873" s="234"/>
      <c r="R1873" s="234"/>
      <c r="S1873" s="234"/>
      <c r="T1873" s="234"/>
      <c r="U1873" s="234"/>
      <c r="V1873" s="234"/>
      <c r="W1873" s="234"/>
      <c r="X1873" s="234"/>
      <c r="Y1873" s="234"/>
      <c r="Z1873" s="234"/>
      <c r="AA1873" s="234"/>
      <c r="AB1873" s="234"/>
      <c r="AC1873" s="234"/>
      <c r="AD1873" s="234"/>
      <c r="AE1873" s="234"/>
      <c r="AF1873" s="234"/>
      <c r="AG1873" s="234"/>
      <c r="AH1873" s="234"/>
      <c r="AI1873" s="234"/>
      <c r="AJ1873" s="234"/>
      <c r="AK1873" s="234"/>
      <c r="AL1873" s="258" t="str">
        <f t="shared" si="243"/>
        <v>нет</v>
      </c>
      <c r="AM1873" s="258" t="str">
        <f t="shared" si="245"/>
        <v>нет</v>
      </c>
      <c r="AN1873" s="258">
        <f t="shared" si="242"/>
        <v>0</v>
      </c>
      <c r="AO1873" s="258" t="e">
        <f t="shared" si="244"/>
        <v>#VALUE!</v>
      </c>
    </row>
    <row r="1874" spans="1:41">
      <c r="A1874" s="261" t="e">
        <f t="shared" si="246"/>
        <v>#VALUE!</v>
      </c>
      <c r="B1874" s="241">
        <v>1871</v>
      </c>
      <c r="C1874" s="242"/>
      <c r="D1874" s="257" t="str">
        <f t="shared" si="239"/>
        <v/>
      </c>
      <c r="E1874" s="234"/>
      <c r="F1874" s="234"/>
      <c r="G1874" s="242"/>
      <c r="H1874" s="257" t="str">
        <f t="shared" si="240"/>
        <v/>
      </c>
      <c r="I1874" s="234"/>
      <c r="J1874" s="234"/>
      <c r="K1874" s="234"/>
      <c r="L1874" s="234"/>
      <c r="M1874" s="308">
        <f t="shared" si="241"/>
        <v>0</v>
      </c>
      <c r="N1874" s="234"/>
      <c r="O1874" s="234"/>
      <c r="P1874" s="234"/>
      <c r="Q1874" s="234"/>
      <c r="R1874" s="234"/>
      <c r="S1874" s="234"/>
      <c r="T1874" s="234"/>
      <c r="U1874" s="234"/>
      <c r="V1874" s="234"/>
      <c r="W1874" s="234"/>
      <c r="X1874" s="234"/>
      <c r="Y1874" s="234"/>
      <c r="Z1874" s="234"/>
      <c r="AA1874" s="234"/>
      <c r="AB1874" s="234"/>
      <c r="AC1874" s="234"/>
      <c r="AD1874" s="234"/>
      <c r="AE1874" s="234"/>
      <c r="AF1874" s="234"/>
      <c r="AG1874" s="234"/>
      <c r="AH1874" s="234"/>
      <c r="AI1874" s="234"/>
      <c r="AJ1874" s="234"/>
      <c r="AK1874" s="234"/>
      <c r="AL1874" s="258" t="str">
        <f t="shared" si="243"/>
        <v>нет</v>
      </c>
      <c r="AM1874" s="258" t="str">
        <f t="shared" si="245"/>
        <v>нет</v>
      </c>
      <c r="AN1874" s="258">
        <f t="shared" si="242"/>
        <v>0</v>
      </c>
      <c r="AO1874" s="258" t="e">
        <f t="shared" si="244"/>
        <v>#VALUE!</v>
      </c>
    </row>
    <row r="1875" spans="1:41">
      <c r="A1875" s="261" t="e">
        <f t="shared" si="246"/>
        <v>#VALUE!</v>
      </c>
      <c r="B1875" s="241">
        <v>1872</v>
      </c>
      <c r="C1875" s="242"/>
      <c r="D1875" s="257" t="str">
        <f t="shared" si="239"/>
        <v/>
      </c>
      <c r="E1875" s="234"/>
      <c r="F1875" s="234"/>
      <c r="G1875" s="242"/>
      <c r="H1875" s="257" t="str">
        <f t="shared" si="240"/>
        <v/>
      </c>
      <c r="I1875" s="234"/>
      <c r="J1875" s="234"/>
      <c r="K1875" s="234"/>
      <c r="L1875" s="234"/>
      <c r="M1875" s="308">
        <f t="shared" si="241"/>
        <v>0</v>
      </c>
      <c r="N1875" s="234"/>
      <c r="O1875" s="234"/>
      <c r="P1875" s="234"/>
      <c r="Q1875" s="234"/>
      <c r="R1875" s="234"/>
      <c r="S1875" s="234"/>
      <c r="T1875" s="234"/>
      <c r="U1875" s="234"/>
      <c r="V1875" s="234"/>
      <c r="W1875" s="234"/>
      <c r="X1875" s="234"/>
      <c r="Y1875" s="234"/>
      <c r="Z1875" s="234"/>
      <c r="AA1875" s="234"/>
      <c r="AB1875" s="234"/>
      <c r="AC1875" s="234"/>
      <c r="AD1875" s="234"/>
      <c r="AE1875" s="234"/>
      <c r="AF1875" s="234"/>
      <c r="AG1875" s="234"/>
      <c r="AH1875" s="234"/>
      <c r="AI1875" s="234"/>
      <c r="AJ1875" s="234"/>
      <c r="AK1875" s="234"/>
      <c r="AL1875" s="258" t="str">
        <f t="shared" si="243"/>
        <v>нет</v>
      </c>
      <c r="AM1875" s="258" t="str">
        <f t="shared" si="245"/>
        <v>нет</v>
      </c>
      <c r="AN1875" s="258">
        <f t="shared" si="242"/>
        <v>0</v>
      </c>
      <c r="AO1875" s="258" t="e">
        <f t="shared" si="244"/>
        <v>#VALUE!</v>
      </c>
    </row>
    <row r="1876" spans="1:41">
      <c r="A1876" s="261" t="e">
        <f t="shared" si="246"/>
        <v>#VALUE!</v>
      </c>
      <c r="B1876" s="241">
        <v>1873</v>
      </c>
      <c r="C1876" s="242"/>
      <c r="D1876" s="257" t="str">
        <f t="shared" si="239"/>
        <v/>
      </c>
      <c r="E1876" s="234"/>
      <c r="F1876" s="234"/>
      <c r="G1876" s="242"/>
      <c r="H1876" s="257" t="str">
        <f t="shared" si="240"/>
        <v/>
      </c>
      <c r="I1876" s="234"/>
      <c r="J1876" s="234"/>
      <c r="K1876" s="234"/>
      <c r="L1876" s="234"/>
      <c r="M1876" s="308">
        <f t="shared" si="241"/>
        <v>0</v>
      </c>
      <c r="N1876" s="234"/>
      <c r="O1876" s="234"/>
      <c r="P1876" s="234"/>
      <c r="Q1876" s="234"/>
      <c r="R1876" s="234"/>
      <c r="S1876" s="234"/>
      <c r="T1876" s="234"/>
      <c r="U1876" s="234"/>
      <c r="V1876" s="234"/>
      <c r="W1876" s="234"/>
      <c r="X1876" s="234"/>
      <c r="Y1876" s="234"/>
      <c r="Z1876" s="234"/>
      <c r="AA1876" s="234"/>
      <c r="AB1876" s="234"/>
      <c r="AC1876" s="234"/>
      <c r="AD1876" s="234"/>
      <c r="AE1876" s="234"/>
      <c r="AF1876" s="234"/>
      <c r="AG1876" s="234"/>
      <c r="AH1876" s="234"/>
      <c r="AI1876" s="234"/>
      <c r="AJ1876" s="234"/>
      <c r="AK1876" s="234"/>
      <c r="AL1876" s="258" t="str">
        <f t="shared" si="243"/>
        <v>нет</v>
      </c>
      <c r="AM1876" s="258" t="str">
        <f t="shared" si="245"/>
        <v>нет</v>
      </c>
      <c r="AN1876" s="258">
        <f t="shared" si="242"/>
        <v>0</v>
      </c>
      <c r="AO1876" s="258" t="e">
        <f t="shared" si="244"/>
        <v>#VALUE!</v>
      </c>
    </row>
    <row r="1877" spans="1:41">
      <c r="A1877" s="261" t="e">
        <f t="shared" si="246"/>
        <v>#VALUE!</v>
      </c>
      <c r="B1877" s="241">
        <v>1874</v>
      </c>
      <c r="C1877" s="242"/>
      <c r="D1877" s="257" t="str">
        <f t="shared" si="239"/>
        <v/>
      </c>
      <c r="E1877" s="234"/>
      <c r="F1877" s="234"/>
      <c r="G1877" s="242"/>
      <c r="H1877" s="257" t="str">
        <f t="shared" si="240"/>
        <v/>
      </c>
      <c r="I1877" s="234"/>
      <c r="J1877" s="234"/>
      <c r="K1877" s="234"/>
      <c r="L1877" s="234"/>
      <c r="M1877" s="308">
        <f t="shared" si="241"/>
        <v>0</v>
      </c>
      <c r="N1877" s="234"/>
      <c r="O1877" s="234"/>
      <c r="P1877" s="234"/>
      <c r="Q1877" s="234"/>
      <c r="R1877" s="234"/>
      <c r="S1877" s="234"/>
      <c r="T1877" s="234"/>
      <c r="U1877" s="234"/>
      <c r="V1877" s="234"/>
      <c r="W1877" s="234"/>
      <c r="X1877" s="234"/>
      <c r="Y1877" s="234"/>
      <c r="Z1877" s="234"/>
      <c r="AA1877" s="234"/>
      <c r="AB1877" s="234"/>
      <c r="AC1877" s="234"/>
      <c r="AD1877" s="234"/>
      <c r="AE1877" s="234"/>
      <c r="AF1877" s="234"/>
      <c r="AG1877" s="234"/>
      <c r="AH1877" s="234"/>
      <c r="AI1877" s="234"/>
      <c r="AJ1877" s="234"/>
      <c r="AK1877" s="234"/>
      <c r="AL1877" s="258" t="str">
        <f t="shared" si="243"/>
        <v>нет</v>
      </c>
      <c r="AM1877" s="258" t="str">
        <f t="shared" si="245"/>
        <v>нет</v>
      </c>
      <c r="AN1877" s="258">
        <f t="shared" si="242"/>
        <v>0</v>
      </c>
      <c r="AO1877" s="258" t="e">
        <f t="shared" si="244"/>
        <v>#VALUE!</v>
      </c>
    </row>
    <row r="1878" spans="1:41">
      <c r="A1878" s="261" t="e">
        <f t="shared" si="246"/>
        <v>#VALUE!</v>
      </c>
      <c r="B1878" s="241">
        <v>1875</v>
      </c>
      <c r="C1878" s="242"/>
      <c r="D1878" s="257" t="str">
        <f t="shared" si="239"/>
        <v/>
      </c>
      <c r="E1878" s="234"/>
      <c r="F1878" s="234"/>
      <c r="G1878" s="242"/>
      <c r="H1878" s="257" t="str">
        <f t="shared" si="240"/>
        <v/>
      </c>
      <c r="I1878" s="234"/>
      <c r="J1878" s="234"/>
      <c r="K1878" s="234"/>
      <c r="L1878" s="234"/>
      <c r="M1878" s="308">
        <f t="shared" si="241"/>
        <v>0</v>
      </c>
      <c r="N1878" s="234"/>
      <c r="O1878" s="234"/>
      <c r="P1878" s="234"/>
      <c r="Q1878" s="234"/>
      <c r="R1878" s="234"/>
      <c r="S1878" s="234"/>
      <c r="T1878" s="234"/>
      <c r="U1878" s="234"/>
      <c r="V1878" s="234"/>
      <c r="W1878" s="234"/>
      <c r="X1878" s="234"/>
      <c r="Y1878" s="234"/>
      <c r="Z1878" s="234"/>
      <c r="AA1878" s="234"/>
      <c r="AB1878" s="234"/>
      <c r="AC1878" s="234"/>
      <c r="AD1878" s="234"/>
      <c r="AE1878" s="234"/>
      <c r="AF1878" s="234"/>
      <c r="AG1878" s="234"/>
      <c r="AH1878" s="234"/>
      <c r="AI1878" s="234"/>
      <c r="AJ1878" s="234"/>
      <c r="AK1878" s="234"/>
      <c r="AL1878" s="258" t="str">
        <f t="shared" si="243"/>
        <v>нет</v>
      </c>
      <c r="AM1878" s="258" t="str">
        <f t="shared" si="245"/>
        <v>нет</v>
      </c>
      <c r="AN1878" s="258">
        <f t="shared" si="242"/>
        <v>0</v>
      </c>
      <c r="AO1878" s="258" t="e">
        <f t="shared" si="244"/>
        <v>#VALUE!</v>
      </c>
    </row>
    <row r="1879" spans="1:41">
      <c r="A1879" s="261" t="e">
        <f t="shared" si="246"/>
        <v>#VALUE!</v>
      </c>
      <c r="B1879" s="241">
        <v>1876</v>
      </c>
      <c r="C1879" s="242"/>
      <c r="D1879" s="257" t="str">
        <f t="shared" si="239"/>
        <v/>
      </c>
      <c r="E1879" s="234"/>
      <c r="F1879" s="234"/>
      <c r="G1879" s="242"/>
      <c r="H1879" s="257" t="str">
        <f t="shared" si="240"/>
        <v/>
      </c>
      <c r="I1879" s="234"/>
      <c r="J1879" s="234"/>
      <c r="K1879" s="234"/>
      <c r="L1879" s="234"/>
      <c r="M1879" s="308">
        <f t="shared" si="241"/>
        <v>0</v>
      </c>
      <c r="N1879" s="234"/>
      <c r="O1879" s="234"/>
      <c r="P1879" s="234"/>
      <c r="Q1879" s="234"/>
      <c r="R1879" s="234"/>
      <c r="S1879" s="234"/>
      <c r="T1879" s="234"/>
      <c r="U1879" s="234"/>
      <c r="V1879" s="234"/>
      <c r="W1879" s="234"/>
      <c r="X1879" s="234"/>
      <c r="Y1879" s="234"/>
      <c r="Z1879" s="234"/>
      <c r="AA1879" s="234"/>
      <c r="AB1879" s="234"/>
      <c r="AC1879" s="234"/>
      <c r="AD1879" s="234"/>
      <c r="AE1879" s="234"/>
      <c r="AF1879" s="234"/>
      <c r="AG1879" s="234"/>
      <c r="AH1879" s="234"/>
      <c r="AI1879" s="234"/>
      <c r="AJ1879" s="234"/>
      <c r="AK1879" s="234"/>
      <c r="AL1879" s="258" t="str">
        <f t="shared" si="243"/>
        <v>нет</v>
      </c>
      <c r="AM1879" s="258" t="str">
        <f t="shared" si="245"/>
        <v>нет</v>
      </c>
      <c r="AN1879" s="258">
        <f t="shared" si="242"/>
        <v>0</v>
      </c>
      <c r="AO1879" s="258" t="e">
        <f t="shared" si="244"/>
        <v>#VALUE!</v>
      </c>
    </row>
    <row r="1880" spans="1:41">
      <c r="A1880" s="261" t="e">
        <f t="shared" si="246"/>
        <v>#VALUE!</v>
      </c>
      <c r="B1880" s="241">
        <v>1877</v>
      </c>
      <c r="C1880" s="242"/>
      <c r="D1880" s="257" t="str">
        <f t="shared" si="239"/>
        <v/>
      </c>
      <c r="E1880" s="234"/>
      <c r="F1880" s="234"/>
      <c r="G1880" s="242"/>
      <c r="H1880" s="257" t="str">
        <f t="shared" si="240"/>
        <v/>
      </c>
      <c r="I1880" s="234"/>
      <c r="J1880" s="234"/>
      <c r="K1880" s="234"/>
      <c r="L1880" s="234"/>
      <c r="M1880" s="308">
        <f t="shared" si="241"/>
        <v>0</v>
      </c>
      <c r="N1880" s="234"/>
      <c r="O1880" s="234"/>
      <c r="P1880" s="234"/>
      <c r="Q1880" s="234"/>
      <c r="R1880" s="234"/>
      <c r="S1880" s="234"/>
      <c r="T1880" s="234"/>
      <c r="U1880" s="234"/>
      <c r="V1880" s="234"/>
      <c r="W1880" s="234"/>
      <c r="X1880" s="234"/>
      <c r="Y1880" s="234"/>
      <c r="Z1880" s="234"/>
      <c r="AA1880" s="234"/>
      <c r="AB1880" s="234"/>
      <c r="AC1880" s="234"/>
      <c r="AD1880" s="234"/>
      <c r="AE1880" s="234"/>
      <c r="AF1880" s="234"/>
      <c r="AG1880" s="234"/>
      <c r="AH1880" s="234"/>
      <c r="AI1880" s="234"/>
      <c r="AJ1880" s="234"/>
      <c r="AK1880" s="234"/>
      <c r="AL1880" s="258" t="str">
        <f t="shared" si="243"/>
        <v>нет</v>
      </c>
      <c r="AM1880" s="258" t="str">
        <f t="shared" si="245"/>
        <v>нет</v>
      </c>
      <c r="AN1880" s="258">
        <f t="shared" si="242"/>
        <v>0</v>
      </c>
      <c r="AO1880" s="258" t="e">
        <f t="shared" si="244"/>
        <v>#VALUE!</v>
      </c>
    </row>
    <row r="1881" spans="1:41">
      <c r="A1881" s="261" t="e">
        <f t="shared" si="246"/>
        <v>#VALUE!</v>
      </c>
      <c r="B1881" s="241">
        <v>1878</v>
      </c>
      <c r="C1881" s="242"/>
      <c r="D1881" s="257" t="str">
        <f t="shared" si="239"/>
        <v/>
      </c>
      <c r="E1881" s="234"/>
      <c r="F1881" s="234"/>
      <c r="G1881" s="242"/>
      <c r="H1881" s="257" t="str">
        <f t="shared" si="240"/>
        <v/>
      </c>
      <c r="I1881" s="234"/>
      <c r="J1881" s="234"/>
      <c r="K1881" s="234"/>
      <c r="L1881" s="234"/>
      <c r="M1881" s="308">
        <f t="shared" si="241"/>
        <v>0</v>
      </c>
      <c r="N1881" s="234"/>
      <c r="O1881" s="234"/>
      <c r="P1881" s="234"/>
      <c r="Q1881" s="234"/>
      <c r="R1881" s="234"/>
      <c r="S1881" s="234"/>
      <c r="T1881" s="234"/>
      <c r="U1881" s="234"/>
      <c r="V1881" s="234"/>
      <c r="W1881" s="234"/>
      <c r="X1881" s="234"/>
      <c r="Y1881" s="234"/>
      <c r="Z1881" s="234"/>
      <c r="AA1881" s="234"/>
      <c r="AB1881" s="234"/>
      <c r="AC1881" s="234"/>
      <c r="AD1881" s="234"/>
      <c r="AE1881" s="234"/>
      <c r="AF1881" s="234"/>
      <c r="AG1881" s="234"/>
      <c r="AH1881" s="234"/>
      <c r="AI1881" s="234"/>
      <c r="AJ1881" s="234"/>
      <c r="AK1881" s="234"/>
      <c r="AL1881" s="258" t="str">
        <f t="shared" si="243"/>
        <v>нет</v>
      </c>
      <c r="AM1881" s="258" t="str">
        <f t="shared" si="245"/>
        <v>нет</v>
      </c>
      <c r="AN1881" s="258">
        <f t="shared" si="242"/>
        <v>0</v>
      </c>
      <c r="AO1881" s="258" t="e">
        <f t="shared" si="244"/>
        <v>#VALUE!</v>
      </c>
    </row>
    <row r="1882" spans="1:41">
      <c r="A1882" s="261" t="e">
        <f t="shared" si="246"/>
        <v>#VALUE!</v>
      </c>
      <c r="B1882" s="241">
        <v>1879</v>
      </c>
      <c r="C1882" s="242"/>
      <c r="D1882" s="257" t="str">
        <f t="shared" si="239"/>
        <v/>
      </c>
      <c r="E1882" s="234"/>
      <c r="F1882" s="234"/>
      <c r="G1882" s="242"/>
      <c r="H1882" s="257" t="str">
        <f t="shared" si="240"/>
        <v/>
      </c>
      <c r="I1882" s="234"/>
      <c r="J1882" s="234"/>
      <c r="K1882" s="234"/>
      <c r="L1882" s="234"/>
      <c r="M1882" s="308">
        <f t="shared" si="241"/>
        <v>0</v>
      </c>
      <c r="N1882" s="234"/>
      <c r="O1882" s="234"/>
      <c r="P1882" s="234"/>
      <c r="Q1882" s="234"/>
      <c r="R1882" s="234"/>
      <c r="S1882" s="234"/>
      <c r="T1882" s="234"/>
      <c r="U1882" s="234"/>
      <c r="V1882" s="234"/>
      <c r="W1882" s="234"/>
      <c r="X1882" s="234"/>
      <c r="Y1882" s="234"/>
      <c r="Z1882" s="234"/>
      <c r="AA1882" s="234"/>
      <c r="AB1882" s="234"/>
      <c r="AC1882" s="234"/>
      <c r="AD1882" s="234"/>
      <c r="AE1882" s="234"/>
      <c r="AF1882" s="234"/>
      <c r="AG1882" s="234"/>
      <c r="AH1882" s="234"/>
      <c r="AI1882" s="234"/>
      <c r="AJ1882" s="234"/>
      <c r="AK1882" s="234"/>
      <c r="AL1882" s="258" t="str">
        <f t="shared" si="243"/>
        <v>нет</v>
      </c>
      <c r="AM1882" s="258" t="str">
        <f t="shared" si="245"/>
        <v>нет</v>
      </c>
      <c r="AN1882" s="258">
        <f t="shared" si="242"/>
        <v>0</v>
      </c>
      <c r="AO1882" s="258" t="e">
        <f t="shared" si="244"/>
        <v>#VALUE!</v>
      </c>
    </row>
    <row r="1883" spans="1:41">
      <c r="A1883" s="261" t="e">
        <f t="shared" si="246"/>
        <v>#VALUE!</v>
      </c>
      <c r="B1883" s="241">
        <v>1880</v>
      </c>
      <c r="C1883" s="242"/>
      <c r="D1883" s="257" t="str">
        <f t="shared" si="239"/>
        <v/>
      </c>
      <c r="E1883" s="234"/>
      <c r="F1883" s="234"/>
      <c r="G1883" s="242"/>
      <c r="H1883" s="257" t="str">
        <f t="shared" si="240"/>
        <v/>
      </c>
      <c r="I1883" s="234"/>
      <c r="J1883" s="234"/>
      <c r="K1883" s="234"/>
      <c r="L1883" s="234"/>
      <c r="M1883" s="308">
        <f t="shared" si="241"/>
        <v>0</v>
      </c>
      <c r="N1883" s="234"/>
      <c r="O1883" s="234"/>
      <c r="P1883" s="234"/>
      <c r="Q1883" s="234"/>
      <c r="R1883" s="234"/>
      <c r="S1883" s="234"/>
      <c r="T1883" s="234"/>
      <c r="U1883" s="234"/>
      <c r="V1883" s="234"/>
      <c r="W1883" s="234"/>
      <c r="X1883" s="234"/>
      <c r="Y1883" s="234"/>
      <c r="Z1883" s="234"/>
      <c r="AA1883" s="234"/>
      <c r="AB1883" s="234"/>
      <c r="AC1883" s="234"/>
      <c r="AD1883" s="234"/>
      <c r="AE1883" s="234"/>
      <c r="AF1883" s="234"/>
      <c r="AG1883" s="234"/>
      <c r="AH1883" s="234"/>
      <c r="AI1883" s="234"/>
      <c r="AJ1883" s="234"/>
      <c r="AK1883" s="234"/>
      <c r="AL1883" s="258" t="str">
        <f t="shared" si="243"/>
        <v>нет</v>
      </c>
      <c r="AM1883" s="258" t="str">
        <f t="shared" si="245"/>
        <v>нет</v>
      </c>
      <c r="AN1883" s="258">
        <f t="shared" si="242"/>
        <v>0</v>
      </c>
      <c r="AO1883" s="258" t="e">
        <f t="shared" si="244"/>
        <v>#VALUE!</v>
      </c>
    </row>
    <row r="1884" spans="1:41">
      <c r="A1884" s="261" t="e">
        <f t="shared" si="246"/>
        <v>#VALUE!</v>
      </c>
      <c r="B1884" s="241">
        <v>1881</v>
      </c>
      <c r="C1884" s="242"/>
      <c r="D1884" s="257" t="str">
        <f t="shared" si="239"/>
        <v/>
      </c>
      <c r="E1884" s="234"/>
      <c r="F1884" s="234"/>
      <c r="G1884" s="242"/>
      <c r="H1884" s="257" t="str">
        <f t="shared" si="240"/>
        <v/>
      </c>
      <c r="I1884" s="234"/>
      <c r="J1884" s="234"/>
      <c r="K1884" s="234"/>
      <c r="L1884" s="234"/>
      <c r="M1884" s="308">
        <f t="shared" si="241"/>
        <v>0</v>
      </c>
      <c r="N1884" s="234"/>
      <c r="O1884" s="234"/>
      <c r="P1884" s="234"/>
      <c r="Q1884" s="234"/>
      <c r="R1884" s="234"/>
      <c r="S1884" s="234"/>
      <c r="T1884" s="234"/>
      <c r="U1884" s="234"/>
      <c r="V1884" s="234"/>
      <c r="W1884" s="234"/>
      <c r="X1884" s="234"/>
      <c r="Y1884" s="234"/>
      <c r="Z1884" s="234"/>
      <c r="AA1884" s="234"/>
      <c r="AB1884" s="234"/>
      <c r="AC1884" s="234"/>
      <c r="AD1884" s="234"/>
      <c r="AE1884" s="234"/>
      <c r="AF1884" s="234"/>
      <c r="AG1884" s="234"/>
      <c r="AH1884" s="234"/>
      <c r="AI1884" s="234"/>
      <c r="AJ1884" s="234"/>
      <c r="AK1884" s="234"/>
      <c r="AL1884" s="258" t="str">
        <f t="shared" si="243"/>
        <v>нет</v>
      </c>
      <c r="AM1884" s="258" t="str">
        <f t="shared" si="245"/>
        <v>нет</v>
      </c>
      <c r="AN1884" s="258">
        <f t="shared" si="242"/>
        <v>0</v>
      </c>
      <c r="AO1884" s="258" t="e">
        <f t="shared" si="244"/>
        <v>#VALUE!</v>
      </c>
    </row>
    <row r="1885" spans="1:41">
      <c r="A1885" s="261" t="e">
        <f t="shared" si="246"/>
        <v>#VALUE!</v>
      </c>
      <c r="B1885" s="241">
        <v>1882</v>
      </c>
      <c r="C1885" s="242"/>
      <c r="D1885" s="257" t="str">
        <f t="shared" si="239"/>
        <v/>
      </c>
      <c r="E1885" s="234"/>
      <c r="F1885" s="234"/>
      <c r="G1885" s="242"/>
      <c r="H1885" s="257" t="str">
        <f t="shared" si="240"/>
        <v/>
      </c>
      <c r="I1885" s="234"/>
      <c r="J1885" s="234"/>
      <c r="K1885" s="234"/>
      <c r="L1885" s="234"/>
      <c r="M1885" s="308">
        <f t="shared" si="241"/>
        <v>0</v>
      </c>
      <c r="N1885" s="234"/>
      <c r="O1885" s="234"/>
      <c r="P1885" s="234"/>
      <c r="Q1885" s="234"/>
      <c r="R1885" s="234"/>
      <c r="S1885" s="234"/>
      <c r="T1885" s="234"/>
      <c r="U1885" s="234"/>
      <c r="V1885" s="234"/>
      <c r="W1885" s="234"/>
      <c r="X1885" s="234"/>
      <c r="Y1885" s="234"/>
      <c r="Z1885" s="234"/>
      <c r="AA1885" s="234"/>
      <c r="AB1885" s="234"/>
      <c r="AC1885" s="234"/>
      <c r="AD1885" s="234"/>
      <c r="AE1885" s="234"/>
      <c r="AF1885" s="234"/>
      <c r="AG1885" s="234"/>
      <c r="AH1885" s="234"/>
      <c r="AI1885" s="234"/>
      <c r="AJ1885" s="234"/>
      <c r="AK1885" s="234"/>
      <c r="AL1885" s="258" t="str">
        <f t="shared" si="243"/>
        <v>нет</v>
      </c>
      <c r="AM1885" s="258" t="str">
        <f t="shared" si="245"/>
        <v>нет</v>
      </c>
      <c r="AN1885" s="258">
        <f t="shared" si="242"/>
        <v>0</v>
      </c>
      <c r="AO1885" s="258" t="e">
        <f t="shared" si="244"/>
        <v>#VALUE!</v>
      </c>
    </row>
    <row r="1886" spans="1:41">
      <c r="A1886" s="261" t="e">
        <f t="shared" si="246"/>
        <v>#VALUE!</v>
      </c>
      <c r="B1886" s="241">
        <v>1883</v>
      </c>
      <c r="C1886" s="242"/>
      <c r="D1886" s="257" t="str">
        <f t="shared" si="239"/>
        <v/>
      </c>
      <c r="E1886" s="234"/>
      <c r="F1886" s="234"/>
      <c r="G1886" s="242"/>
      <c r="H1886" s="257" t="str">
        <f t="shared" si="240"/>
        <v/>
      </c>
      <c r="I1886" s="234"/>
      <c r="J1886" s="234"/>
      <c r="K1886" s="234"/>
      <c r="L1886" s="234"/>
      <c r="M1886" s="308">
        <f t="shared" si="241"/>
        <v>0</v>
      </c>
      <c r="N1886" s="234"/>
      <c r="O1886" s="234"/>
      <c r="P1886" s="234"/>
      <c r="Q1886" s="234"/>
      <c r="R1886" s="234"/>
      <c r="S1886" s="234"/>
      <c r="T1886" s="234"/>
      <c r="U1886" s="234"/>
      <c r="V1886" s="234"/>
      <c r="W1886" s="234"/>
      <c r="X1886" s="234"/>
      <c r="Y1886" s="234"/>
      <c r="Z1886" s="234"/>
      <c r="AA1886" s="234"/>
      <c r="AB1886" s="234"/>
      <c r="AC1886" s="234"/>
      <c r="AD1886" s="234"/>
      <c r="AE1886" s="234"/>
      <c r="AF1886" s="234"/>
      <c r="AG1886" s="234"/>
      <c r="AH1886" s="234"/>
      <c r="AI1886" s="234"/>
      <c r="AJ1886" s="234"/>
      <c r="AK1886" s="234"/>
      <c r="AL1886" s="258" t="str">
        <f t="shared" si="243"/>
        <v>нет</v>
      </c>
      <c r="AM1886" s="258" t="str">
        <f t="shared" si="245"/>
        <v>нет</v>
      </c>
      <c r="AN1886" s="258">
        <f t="shared" si="242"/>
        <v>0</v>
      </c>
      <c r="AO1886" s="258" t="e">
        <f t="shared" si="244"/>
        <v>#VALUE!</v>
      </c>
    </row>
    <row r="1887" spans="1:41">
      <c r="A1887" s="261" t="e">
        <f t="shared" si="246"/>
        <v>#VALUE!</v>
      </c>
      <c r="B1887" s="241">
        <v>1884</v>
      </c>
      <c r="C1887" s="242"/>
      <c r="D1887" s="257" t="str">
        <f t="shared" si="239"/>
        <v/>
      </c>
      <c r="E1887" s="234"/>
      <c r="F1887" s="234"/>
      <c r="G1887" s="242"/>
      <c r="H1887" s="257" t="str">
        <f t="shared" si="240"/>
        <v/>
      </c>
      <c r="I1887" s="234"/>
      <c r="J1887" s="234"/>
      <c r="K1887" s="234"/>
      <c r="L1887" s="234"/>
      <c r="M1887" s="308">
        <f t="shared" si="241"/>
        <v>0</v>
      </c>
      <c r="N1887" s="234"/>
      <c r="O1887" s="234"/>
      <c r="P1887" s="234"/>
      <c r="Q1887" s="234"/>
      <c r="R1887" s="234"/>
      <c r="S1887" s="234"/>
      <c r="T1887" s="234"/>
      <c r="U1887" s="234"/>
      <c r="V1887" s="234"/>
      <c r="W1887" s="234"/>
      <c r="X1887" s="234"/>
      <c r="Y1887" s="234"/>
      <c r="Z1887" s="234"/>
      <c r="AA1887" s="234"/>
      <c r="AB1887" s="234"/>
      <c r="AC1887" s="234"/>
      <c r="AD1887" s="234"/>
      <c r="AE1887" s="234"/>
      <c r="AF1887" s="234"/>
      <c r="AG1887" s="234"/>
      <c r="AH1887" s="234"/>
      <c r="AI1887" s="234"/>
      <c r="AJ1887" s="234"/>
      <c r="AK1887" s="234"/>
      <c r="AL1887" s="258" t="str">
        <f t="shared" si="243"/>
        <v>нет</v>
      </c>
      <c r="AM1887" s="258" t="str">
        <f t="shared" si="245"/>
        <v>нет</v>
      </c>
      <c r="AN1887" s="258">
        <f t="shared" si="242"/>
        <v>0</v>
      </c>
      <c r="AO1887" s="258" t="e">
        <f t="shared" si="244"/>
        <v>#VALUE!</v>
      </c>
    </row>
    <row r="1888" spans="1:41">
      <c r="A1888" s="261" t="e">
        <f t="shared" si="246"/>
        <v>#VALUE!</v>
      </c>
      <c r="B1888" s="241">
        <v>1885</v>
      </c>
      <c r="C1888" s="242"/>
      <c r="D1888" s="257" t="str">
        <f t="shared" si="239"/>
        <v/>
      </c>
      <c r="E1888" s="234"/>
      <c r="F1888" s="234"/>
      <c r="G1888" s="242"/>
      <c r="H1888" s="257" t="str">
        <f t="shared" si="240"/>
        <v/>
      </c>
      <c r="I1888" s="234"/>
      <c r="J1888" s="234"/>
      <c r="K1888" s="234"/>
      <c r="L1888" s="234"/>
      <c r="M1888" s="308">
        <f t="shared" si="241"/>
        <v>0</v>
      </c>
      <c r="N1888" s="234"/>
      <c r="O1888" s="234"/>
      <c r="P1888" s="234"/>
      <c r="Q1888" s="234"/>
      <c r="R1888" s="234"/>
      <c r="S1888" s="234"/>
      <c r="T1888" s="234"/>
      <c r="U1888" s="234"/>
      <c r="V1888" s="234"/>
      <c r="W1888" s="234"/>
      <c r="X1888" s="234"/>
      <c r="Y1888" s="234"/>
      <c r="Z1888" s="234"/>
      <c r="AA1888" s="234"/>
      <c r="AB1888" s="234"/>
      <c r="AC1888" s="234"/>
      <c r="AD1888" s="234"/>
      <c r="AE1888" s="234"/>
      <c r="AF1888" s="234"/>
      <c r="AG1888" s="234"/>
      <c r="AH1888" s="234"/>
      <c r="AI1888" s="234"/>
      <c r="AJ1888" s="234"/>
      <c r="AK1888" s="234"/>
      <c r="AL1888" s="258" t="str">
        <f t="shared" si="243"/>
        <v>нет</v>
      </c>
      <c r="AM1888" s="258" t="str">
        <f t="shared" si="245"/>
        <v>нет</v>
      </c>
      <c r="AN1888" s="258">
        <f t="shared" si="242"/>
        <v>0</v>
      </c>
      <c r="AO1888" s="258" t="e">
        <f t="shared" si="244"/>
        <v>#VALUE!</v>
      </c>
    </row>
    <row r="1889" spans="1:41">
      <c r="A1889" s="261" t="e">
        <f t="shared" si="246"/>
        <v>#VALUE!</v>
      </c>
      <c r="B1889" s="241">
        <v>1886</v>
      </c>
      <c r="C1889" s="242"/>
      <c r="D1889" s="257" t="str">
        <f t="shared" si="239"/>
        <v/>
      </c>
      <c r="E1889" s="234"/>
      <c r="F1889" s="234"/>
      <c r="G1889" s="242"/>
      <c r="H1889" s="257" t="str">
        <f t="shared" si="240"/>
        <v/>
      </c>
      <c r="I1889" s="234"/>
      <c r="J1889" s="234"/>
      <c r="K1889" s="234"/>
      <c r="L1889" s="234"/>
      <c r="M1889" s="308">
        <f t="shared" si="241"/>
        <v>0</v>
      </c>
      <c r="N1889" s="234"/>
      <c r="O1889" s="234"/>
      <c r="P1889" s="234"/>
      <c r="Q1889" s="234"/>
      <c r="R1889" s="234"/>
      <c r="S1889" s="234"/>
      <c r="T1889" s="234"/>
      <c r="U1889" s="234"/>
      <c r="V1889" s="234"/>
      <c r="W1889" s="234"/>
      <c r="X1889" s="234"/>
      <c r="Y1889" s="234"/>
      <c r="Z1889" s="234"/>
      <c r="AA1889" s="234"/>
      <c r="AB1889" s="234"/>
      <c r="AC1889" s="234"/>
      <c r="AD1889" s="234"/>
      <c r="AE1889" s="234"/>
      <c r="AF1889" s="234"/>
      <c r="AG1889" s="234"/>
      <c r="AH1889" s="234"/>
      <c r="AI1889" s="234"/>
      <c r="AJ1889" s="234"/>
      <c r="AK1889" s="234"/>
      <c r="AL1889" s="258" t="str">
        <f t="shared" si="243"/>
        <v>нет</v>
      </c>
      <c r="AM1889" s="258" t="str">
        <f t="shared" si="245"/>
        <v>нет</v>
      </c>
      <c r="AN1889" s="258">
        <f t="shared" si="242"/>
        <v>0</v>
      </c>
      <c r="AO1889" s="258" t="e">
        <f t="shared" si="244"/>
        <v>#VALUE!</v>
      </c>
    </row>
    <row r="1890" spans="1:41">
      <c r="A1890" s="261" t="e">
        <f t="shared" si="246"/>
        <v>#VALUE!</v>
      </c>
      <c r="B1890" s="241">
        <v>1887</v>
      </c>
      <c r="C1890" s="242"/>
      <c r="D1890" s="257" t="str">
        <f t="shared" si="239"/>
        <v/>
      </c>
      <c r="E1890" s="234"/>
      <c r="F1890" s="234"/>
      <c r="G1890" s="242"/>
      <c r="H1890" s="257" t="str">
        <f t="shared" si="240"/>
        <v/>
      </c>
      <c r="I1890" s="234"/>
      <c r="J1890" s="234"/>
      <c r="K1890" s="234"/>
      <c r="L1890" s="234"/>
      <c r="M1890" s="308">
        <f t="shared" si="241"/>
        <v>0</v>
      </c>
      <c r="N1890" s="234"/>
      <c r="O1890" s="234"/>
      <c r="P1890" s="234"/>
      <c r="Q1890" s="234"/>
      <c r="R1890" s="234"/>
      <c r="S1890" s="234"/>
      <c r="T1890" s="234"/>
      <c r="U1890" s="234"/>
      <c r="V1890" s="234"/>
      <c r="W1890" s="234"/>
      <c r="X1890" s="234"/>
      <c r="Y1890" s="234"/>
      <c r="Z1890" s="234"/>
      <c r="AA1890" s="234"/>
      <c r="AB1890" s="234"/>
      <c r="AC1890" s="234"/>
      <c r="AD1890" s="234"/>
      <c r="AE1890" s="234"/>
      <c r="AF1890" s="234"/>
      <c r="AG1890" s="234"/>
      <c r="AH1890" s="234"/>
      <c r="AI1890" s="234"/>
      <c r="AJ1890" s="234"/>
      <c r="AK1890" s="234"/>
      <c r="AL1890" s="258" t="str">
        <f t="shared" si="243"/>
        <v>нет</v>
      </c>
      <c r="AM1890" s="258" t="str">
        <f t="shared" si="245"/>
        <v>нет</v>
      </c>
      <c r="AN1890" s="258">
        <f t="shared" si="242"/>
        <v>0</v>
      </c>
      <c r="AO1890" s="258" t="e">
        <f t="shared" si="244"/>
        <v>#VALUE!</v>
      </c>
    </row>
    <row r="1891" spans="1:41">
      <c r="A1891" s="261" t="e">
        <f t="shared" si="246"/>
        <v>#VALUE!</v>
      </c>
      <c r="B1891" s="241">
        <v>1888</v>
      </c>
      <c r="C1891" s="242"/>
      <c r="D1891" s="257" t="str">
        <f t="shared" si="239"/>
        <v/>
      </c>
      <c r="E1891" s="234"/>
      <c r="F1891" s="234"/>
      <c r="G1891" s="242"/>
      <c r="H1891" s="257" t="str">
        <f t="shared" si="240"/>
        <v/>
      </c>
      <c r="I1891" s="234"/>
      <c r="J1891" s="234"/>
      <c r="K1891" s="234"/>
      <c r="L1891" s="234"/>
      <c r="M1891" s="308">
        <f t="shared" si="241"/>
        <v>0</v>
      </c>
      <c r="N1891" s="234"/>
      <c r="O1891" s="234"/>
      <c r="P1891" s="234"/>
      <c r="Q1891" s="234"/>
      <c r="R1891" s="234"/>
      <c r="S1891" s="234"/>
      <c r="T1891" s="234"/>
      <c r="U1891" s="234"/>
      <c r="V1891" s="234"/>
      <c r="W1891" s="234"/>
      <c r="X1891" s="234"/>
      <c r="Y1891" s="234"/>
      <c r="Z1891" s="234"/>
      <c r="AA1891" s="234"/>
      <c r="AB1891" s="234"/>
      <c r="AC1891" s="234"/>
      <c r="AD1891" s="234"/>
      <c r="AE1891" s="234"/>
      <c r="AF1891" s="234"/>
      <c r="AG1891" s="234"/>
      <c r="AH1891" s="234"/>
      <c r="AI1891" s="234"/>
      <c r="AJ1891" s="234"/>
      <c r="AK1891" s="234"/>
      <c r="AL1891" s="258" t="str">
        <f t="shared" si="243"/>
        <v>нет</v>
      </c>
      <c r="AM1891" s="258" t="str">
        <f t="shared" si="245"/>
        <v>нет</v>
      </c>
      <c r="AN1891" s="258">
        <f t="shared" si="242"/>
        <v>0</v>
      </c>
      <c r="AO1891" s="258" t="e">
        <f t="shared" si="244"/>
        <v>#VALUE!</v>
      </c>
    </row>
    <row r="1892" spans="1:41">
      <c r="A1892" s="261" t="e">
        <f t="shared" si="246"/>
        <v>#VALUE!</v>
      </c>
      <c r="B1892" s="241">
        <v>1889</v>
      </c>
      <c r="C1892" s="242"/>
      <c r="D1892" s="257" t="str">
        <f t="shared" si="239"/>
        <v/>
      </c>
      <c r="E1892" s="234"/>
      <c r="F1892" s="234"/>
      <c r="G1892" s="242"/>
      <c r="H1892" s="257" t="str">
        <f t="shared" si="240"/>
        <v/>
      </c>
      <c r="I1892" s="234"/>
      <c r="J1892" s="234"/>
      <c r="K1892" s="234"/>
      <c r="L1892" s="234"/>
      <c r="M1892" s="308">
        <f t="shared" si="241"/>
        <v>0</v>
      </c>
      <c r="N1892" s="234"/>
      <c r="O1892" s="234"/>
      <c r="P1892" s="234"/>
      <c r="Q1892" s="234"/>
      <c r="R1892" s="234"/>
      <c r="S1892" s="234"/>
      <c r="T1892" s="234"/>
      <c r="U1892" s="234"/>
      <c r="V1892" s="234"/>
      <c r="W1892" s="234"/>
      <c r="X1892" s="234"/>
      <c r="Y1892" s="234"/>
      <c r="Z1892" s="234"/>
      <c r="AA1892" s="234"/>
      <c r="AB1892" s="234"/>
      <c r="AC1892" s="234"/>
      <c r="AD1892" s="234"/>
      <c r="AE1892" s="234"/>
      <c r="AF1892" s="234"/>
      <c r="AG1892" s="234"/>
      <c r="AH1892" s="234"/>
      <c r="AI1892" s="234"/>
      <c r="AJ1892" s="234"/>
      <c r="AK1892" s="234"/>
      <c r="AL1892" s="258" t="str">
        <f t="shared" si="243"/>
        <v>нет</v>
      </c>
      <c r="AM1892" s="258" t="str">
        <f t="shared" si="245"/>
        <v>нет</v>
      </c>
      <c r="AN1892" s="258">
        <f t="shared" si="242"/>
        <v>0</v>
      </c>
      <c r="AO1892" s="258" t="e">
        <f t="shared" si="244"/>
        <v>#VALUE!</v>
      </c>
    </row>
    <row r="1893" spans="1:41">
      <c r="A1893" s="261" t="e">
        <f t="shared" si="246"/>
        <v>#VALUE!</v>
      </c>
      <c r="B1893" s="241">
        <v>1890</v>
      </c>
      <c r="C1893" s="242"/>
      <c r="D1893" s="257" t="str">
        <f t="shared" si="239"/>
        <v/>
      </c>
      <c r="E1893" s="234"/>
      <c r="F1893" s="234"/>
      <c r="G1893" s="242"/>
      <c r="H1893" s="257" t="str">
        <f t="shared" si="240"/>
        <v/>
      </c>
      <c r="I1893" s="234"/>
      <c r="J1893" s="234"/>
      <c r="K1893" s="234"/>
      <c r="L1893" s="234"/>
      <c r="M1893" s="308">
        <f t="shared" si="241"/>
        <v>0</v>
      </c>
      <c r="N1893" s="234"/>
      <c r="O1893" s="234"/>
      <c r="P1893" s="234"/>
      <c r="Q1893" s="234"/>
      <c r="R1893" s="234"/>
      <c r="S1893" s="234"/>
      <c r="T1893" s="234"/>
      <c r="U1893" s="234"/>
      <c r="V1893" s="234"/>
      <c r="W1893" s="234"/>
      <c r="X1893" s="234"/>
      <c r="Y1893" s="234"/>
      <c r="Z1893" s="234"/>
      <c r="AA1893" s="234"/>
      <c r="AB1893" s="234"/>
      <c r="AC1893" s="234"/>
      <c r="AD1893" s="234"/>
      <c r="AE1893" s="234"/>
      <c r="AF1893" s="234"/>
      <c r="AG1893" s="234"/>
      <c r="AH1893" s="234"/>
      <c r="AI1893" s="234"/>
      <c r="AJ1893" s="234"/>
      <c r="AK1893" s="234"/>
      <c r="AL1893" s="258" t="str">
        <f t="shared" si="243"/>
        <v>нет</v>
      </c>
      <c r="AM1893" s="258" t="str">
        <f t="shared" si="245"/>
        <v>нет</v>
      </c>
      <c r="AN1893" s="258">
        <f t="shared" si="242"/>
        <v>0</v>
      </c>
      <c r="AO1893" s="258" t="e">
        <f t="shared" si="244"/>
        <v>#VALUE!</v>
      </c>
    </row>
    <row r="1894" spans="1:41">
      <c r="A1894" s="261" t="e">
        <f t="shared" si="246"/>
        <v>#VALUE!</v>
      </c>
      <c r="B1894" s="241">
        <v>1891</v>
      </c>
      <c r="C1894" s="242"/>
      <c r="D1894" s="257" t="str">
        <f t="shared" si="239"/>
        <v/>
      </c>
      <c r="E1894" s="234"/>
      <c r="F1894" s="234"/>
      <c r="G1894" s="242"/>
      <c r="H1894" s="257" t="str">
        <f t="shared" si="240"/>
        <v/>
      </c>
      <c r="I1894" s="234"/>
      <c r="J1894" s="234"/>
      <c r="K1894" s="234"/>
      <c r="L1894" s="234"/>
      <c r="M1894" s="308">
        <f t="shared" si="241"/>
        <v>0</v>
      </c>
      <c r="N1894" s="234"/>
      <c r="O1894" s="234"/>
      <c r="P1894" s="234"/>
      <c r="Q1894" s="234"/>
      <c r="R1894" s="234"/>
      <c r="S1894" s="234"/>
      <c r="T1894" s="234"/>
      <c r="U1894" s="234"/>
      <c r="V1894" s="234"/>
      <c r="W1894" s="234"/>
      <c r="X1894" s="234"/>
      <c r="Y1894" s="234"/>
      <c r="Z1894" s="234"/>
      <c r="AA1894" s="234"/>
      <c r="AB1894" s="234"/>
      <c r="AC1894" s="234"/>
      <c r="AD1894" s="234"/>
      <c r="AE1894" s="234"/>
      <c r="AF1894" s="234"/>
      <c r="AG1894" s="234"/>
      <c r="AH1894" s="234"/>
      <c r="AI1894" s="234"/>
      <c r="AJ1894" s="234"/>
      <c r="AK1894" s="234"/>
      <c r="AL1894" s="258" t="str">
        <f t="shared" si="243"/>
        <v>нет</v>
      </c>
      <c r="AM1894" s="258" t="str">
        <f t="shared" si="245"/>
        <v>нет</v>
      </c>
      <c r="AN1894" s="258">
        <f t="shared" si="242"/>
        <v>0</v>
      </c>
      <c r="AO1894" s="258" t="e">
        <f t="shared" si="244"/>
        <v>#VALUE!</v>
      </c>
    </row>
    <row r="1895" spans="1:41">
      <c r="A1895" s="261" t="e">
        <f t="shared" si="246"/>
        <v>#VALUE!</v>
      </c>
      <c r="B1895" s="241">
        <v>1892</v>
      </c>
      <c r="C1895" s="242"/>
      <c r="D1895" s="257" t="str">
        <f t="shared" si="239"/>
        <v/>
      </c>
      <c r="E1895" s="234"/>
      <c r="F1895" s="234"/>
      <c r="G1895" s="242"/>
      <c r="H1895" s="257" t="str">
        <f t="shared" si="240"/>
        <v/>
      </c>
      <c r="I1895" s="234"/>
      <c r="J1895" s="234"/>
      <c r="K1895" s="234"/>
      <c r="L1895" s="234"/>
      <c r="M1895" s="308">
        <f t="shared" si="241"/>
        <v>0</v>
      </c>
      <c r="N1895" s="234"/>
      <c r="O1895" s="234"/>
      <c r="P1895" s="234"/>
      <c r="Q1895" s="234"/>
      <c r="R1895" s="234"/>
      <c r="S1895" s="234"/>
      <c r="T1895" s="234"/>
      <c r="U1895" s="234"/>
      <c r="V1895" s="234"/>
      <c r="W1895" s="234"/>
      <c r="X1895" s="234"/>
      <c r="Y1895" s="234"/>
      <c r="Z1895" s="234"/>
      <c r="AA1895" s="234"/>
      <c r="AB1895" s="234"/>
      <c r="AC1895" s="234"/>
      <c r="AD1895" s="234"/>
      <c r="AE1895" s="234"/>
      <c r="AF1895" s="234"/>
      <c r="AG1895" s="234"/>
      <c r="AH1895" s="234"/>
      <c r="AI1895" s="234"/>
      <c r="AJ1895" s="234"/>
      <c r="AK1895" s="234"/>
      <c r="AL1895" s="258" t="str">
        <f t="shared" si="243"/>
        <v>нет</v>
      </c>
      <c r="AM1895" s="258" t="str">
        <f t="shared" si="245"/>
        <v>нет</v>
      </c>
      <c r="AN1895" s="258">
        <f t="shared" si="242"/>
        <v>0</v>
      </c>
      <c r="AO1895" s="258" t="e">
        <f t="shared" si="244"/>
        <v>#VALUE!</v>
      </c>
    </row>
    <row r="1896" spans="1:41">
      <c r="A1896" s="261" t="e">
        <f t="shared" si="246"/>
        <v>#VALUE!</v>
      </c>
      <c r="B1896" s="241">
        <v>1893</v>
      </c>
      <c r="C1896" s="242"/>
      <c r="D1896" s="257" t="str">
        <f t="shared" si="239"/>
        <v/>
      </c>
      <c r="E1896" s="234"/>
      <c r="F1896" s="234"/>
      <c r="G1896" s="242"/>
      <c r="H1896" s="257" t="str">
        <f t="shared" si="240"/>
        <v/>
      </c>
      <c r="I1896" s="234"/>
      <c r="J1896" s="234"/>
      <c r="K1896" s="234"/>
      <c r="L1896" s="234"/>
      <c r="M1896" s="308">
        <f t="shared" si="241"/>
        <v>0</v>
      </c>
      <c r="N1896" s="234"/>
      <c r="O1896" s="234"/>
      <c r="P1896" s="234"/>
      <c r="Q1896" s="234"/>
      <c r="R1896" s="234"/>
      <c r="S1896" s="234"/>
      <c r="T1896" s="234"/>
      <c r="U1896" s="234"/>
      <c r="V1896" s="234"/>
      <c r="W1896" s="234"/>
      <c r="X1896" s="234"/>
      <c r="Y1896" s="234"/>
      <c r="Z1896" s="234"/>
      <c r="AA1896" s="234"/>
      <c r="AB1896" s="234"/>
      <c r="AC1896" s="234"/>
      <c r="AD1896" s="234"/>
      <c r="AE1896" s="234"/>
      <c r="AF1896" s="234"/>
      <c r="AG1896" s="234"/>
      <c r="AH1896" s="234"/>
      <c r="AI1896" s="234"/>
      <c r="AJ1896" s="234"/>
      <c r="AK1896" s="234"/>
      <c r="AL1896" s="258" t="str">
        <f t="shared" si="243"/>
        <v>нет</v>
      </c>
      <c r="AM1896" s="258" t="str">
        <f t="shared" si="245"/>
        <v>нет</v>
      </c>
      <c r="AN1896" s="258">
        <f t="shared" si="242"/>
        <v>0</v>
      </c>
      <c r="AO1896" s="258" t="e">
        <f t="shared" si="244"/>
        <v>#VALUE!</v>
      </c>
    </row>
    <row r="1897" spans="1:41">
      <c r="A1897" s="261" t="e">
        <f t="shared" si="246"/>
        <v>#VALUE!</v>
      </c>
      <c r="B1897" s="241">
        <v>1894</v>
      </c>
      <c r="C1897" s="242"/>
      <c r="D1897" s="257" t="str">
        <f t="shared" si="239"/>
        <v/>
      </c>
      <c r="E1897" s="234"/>
      <c r="F1897" s="234"/>
      <c r="G1897" s="242"/>
      <c r="H1897" s="257" t="str">
        <f t="shared" si="240"/>
        <v/>
      </c>
      <c r="I1897" s="234"/>
      <c r="J1897" s="234"/>
      <c r="K1897" s="234"/>
      <c r="L1897" s="234"/>
      <c r="M1897" s="308">
        <f t="shared" si="241"/>
        <v>0</v>
      </c>
      <c r="N1897" s="234"/>
      <c r="O1897" s="234"/>
      <c r="P1897" s="234"/>
      <c r="Q1897" s="234"/>
      <c r="R1897" s="234"/>
      <c r="S1897" s="234"/>
      <c r="T1897" s="234"/>
      <c r="U1897" s="234"/>
      <c r="V1897" s="234"/>
      <c r="W1897" s="234"/>
      <c r="X1897" s="234"/>
      <c r="Y1897" s="234"/>
      <c r="Z1897" s="234"/>
      <c r="AA1897" s="234"/>
      <c r="AB1897" s="234"/>
      <c r="AC1897" s="234"/>
      <c r="AD1897" s="234"/>
      <c r="AE1897" s="234"/>
      <c r="AF1897" s="234"/>
      <c r="AG1897" s="234"/>
      <c r="AH1897" s="234"/>
      <c r="AI1897" s="234"/>
      <c r="AJ1897" s="234"/>
      <c r="AK1897" s="234"/>
      <c r="AL1897" s="258" t="str">
        <f t="shared" si="243"/>
        <v>нет</v>
      </c>
      <c r="AM1897" s="258" t="str">
        <f t="shared" si="245"/>
        <v>нет</v>
      </c>
      <c r="AN1897" s="258">
        <f t="shared" si="242"/>
        <v>0</v>
      </c>
      <c r="AO1897" s="258" t="e">
        <f t="shared" si="244"/>
        <v>#VALUE!</v>
      </c>
    </row>
    <row r="1898" spans="1:41">
      <c r="A1898" s="261" t="e">
        <f t="shared" si="246"/>
        <v>#VALUE!</v>
      </c>
      <c r="B1898" s="241">
        <v>1895</v>
      </c>
      <c r="C1898" s="242"/>
      <c r="D1898" s="257" t="str">
        <f t="shared" si="239"/>
        <v/>
      </c>
      <c r="E1898" s="234"/>
      <c r="F1898" s="234"/>
      <c r="G1898" s="242"/>
      <c r="H1898" s="257" t="str">
        <f t="shared" si="240"/>
        <v/>
      </c>
      <c r="I1898" s="234"/>
      <c r="J1898" s="234"/>
      <c r="K1898" s="234"/>
      <c r="L1898" s="234"/>
      <c r="M1898" s="308">
        <f t="shared" si="241"/>
        <v>0</v>
      </c>
      <c r="N1898" s="234"/>
      <c r="O1898" s="234"/>
      <c r="P1898" s="234"/>
      <c r="Q1898" s="234"/>
      <c r="R1898" s="234"/>
      <c r="S1898" s="234"/>
      <c r="T1898" s="234"/>
      <c r="U1898" s="234"/>
      <c r="V1898" s="234"/>
      <c r="W1898" s="234"/>
      <c r="X1898" s="234"/>
      <c r="Y1898" s="234"/>
      <c r="Z1898" s="234"/>
      <c r="AA1898" s="234"/>
      <c r="AB1898" s="234"/>
      <c r="AC1898" s="234"/>
      <c r="AD1898" s="234"/>
      <c r="AE1898" s="234"/>
      <c r="AF1898" s="234"/>
      <c r="AG1898" s="234"/>
      <c r="AH1898" s="234"/>
      <c r="AI1898" s="234"/>
      <c r="AJ1898" s="234"/>
      <c r="AK1898" s="234"/>
      <c r="AL1898" s="258" t="str">
        <f t="shared" si="243"/>
        <v>нет</v>
      </c>
      <c r="AM1898" s="258" t="str">
        <f t="shared" si="245"/>
        <v>нет</v>
      </c>
      <c r="AN1898" s="258">
        <f t="shared" si="242"/>
        <v>0</v>
      </c>
      <c r="AO1898" s="258" t="e">
        <f t="shared" si="244"/>
        <v>#VALUE!</v>
      </c>
    </row>
    <row r="1899" spans="1:41">
      <c r="A1899" s="261" t="e">
        <f t="shared" si="246"/>
        <v>#VALUE!</v>
      </c>
      <c r="B1899" s="241">
        <v>1896</v>
      </c>
      <c r="C1899" s="242"/>
      <c r="D1899" s="257" t="str">
        <f t="shared" si="239"/>
        <v/>
      </c>
      <c r="E1899" s="234"/>
      <c r="F1899" s="234"/>
      <c r="G1899" s="242"/>
      <c r="H1899" s="257" t="str">
        <f t="shared" si="240"/>
        <v/>
      </c>
      <c r="I1899" s="234"/>
      <c r="J1899" s="234"/>
      <c r="K1899" s="234"/>
      <c r="L1899" s="234"/>
      <c r="M1899" s="308">
        <f t="shared" si="241"/>
        <v>0</v>
      </c>
      <c r="N1899" s="234"/>
      <c r="O1899" s="234"/>
      <c r="P1899" s="234"/>
      <c r="Q1899" s="234"/>
      <c r="R1899" s="234"/>
      <c r="S1899" s="234"/>
      <c r="T1899" s="234"/>
      <c r="U1899" s="234"/>
      <c r="V1899" s="234"/>
      <c r="W1899" s="234"/>
      <c r="X1899" s="234"/>
      <c r="Y1899" s="234"/>
      <c r="Z1899" s="234"/>
      <c r="AA1899" s="234"/>
      <c r="AB1899" s="234"/>
      <c r="AC1899" s="234"/>
      <c r="AD1899" s="234"/>
      <c r="AE1899" s="234"/>
      <c r="AF1899" s="234"/>
      <c r="AG1899" s="234"/>
      <c r="AH1899" s="234"/>
      <c r="AI1899" s="234"/>
      <c r="AJ1899" s="234"/>
      <c r="AK1899" s="234"/>
      <c r="AL1899" s="258" t="str">
        <f t="shared" si="243"/>
        <v>нет</v>
      </c>
      <c r="AM1899" s="258" t="str">
        <f t="shared" si="245"/>
        <v>нет</v>
      </c>
      <c r="AN1899" s="258">
        <f t="shared" si="242"/>
        <v>0</v>
      </c>
      <c r="AO1899" s="258" t="e">
        <f t="shared" si="244"/>
        <v>#VALUE!</v>
      </c>
    </row>
    <row r="1900" spans="1:41">
      <c r="A1900" s="261" t="e">
        <f t="shared" si="246"/>
        <v>#VALUE!</v>
      </c>
      <c r="B1900" s="241">
        <v>1897</v>
      </c>
      <c r="C1900" s="242"/>
      <c r="D1900" s="257" t="str">
        <f t="shared" si="239"/>
        <v/>
      </c>
      <c r="E1900" s="234"/>
      <c r="F1900" s="234"/>
      <c r="G1900" s="242"/>
      <c r="H1900" s="257" t="str">
        <f t="shared" si="240"/>
        <v/>
      </c>
      <c r="I1900" s="234"/>
      <c r="J1900" s="234"/>
      <c r="K1900" s="234"/>
      <c r="L1900" s="234"/>
      <c r="M1900" s="308">
        <f t="shared" si="241"/>
        <v>0</v>
      </c>
      <c r="N1900" s="234"/>
      <c r="O1900" s="234"/>
      <c r="P1900" s="234"/>
      <c r="Q1900" s="234"/>
      <c r="R1900" s="234"/>
      <c r="S1900" s="234"/>
      <c r="T1900" s="234"/>
      <c r="U1900" s="234"/>
      <c r="V1900" s="234"/>
      <c r="W1900" s="234"/>
      <c r="X1900" s="234"/>
      <c r="Y1900" s="234"/>
      <c r="Z1900" s="234"/>
      <c r="AA1900" s="234"/>
      <c r="AB1900" s="234"/>
      <c r="AC1900" s="234"/>
      <c r="AD1900" s="234"/>
      <c r="AE1900" s="234"/>
      <c r="AF1900" s="234"/>
      <c r="AG1900" s="234"/>
      <c r="AH1900" s="234"/>
      <c r="AI1900" s="234"/>
      <c r="AJ1900" s="234"/>
      <c r="AK1900" s="234"/>
      <c r="AL1900" s="258" t="str">
        <f t="shared" si="243"/>
        <v>нет</v>
      </c>
      <c r="AM1900" s="258" t="str">
        <f t="shared" si="245"/>
        <v>нет</v>
      </c>
      <c r="AN1900" s="258">
        <f t="shared" si="242"/>
        <v>0</v>
      </c>
      <c r="AO1900" s="258" t="e">
        <f t="shared" si="244"/>
        <v>#VALUE!</v>
      </c>
    </row>
    <row r="1901" spans="1:41">
      <c r="A1901" s="261" t="e">
        <f t="shared" si="246"/>
        <v>#VALUE!</v>
      </c>
      <c r="B1901" s="241">
        <v>1898</v>
      </c>
      <c r="C1901" s="242"/>
      <c r="D1901" s="257" t="str">
        <f t="shared" si="239"/>
        <v/>
      </c>
      <c r="E1901" s="234"/>
      <c r="F1901" s="234"/>
      <c r="G1901" s="242"/>
      <c r="H1901" s="257" t="str">
        <f t="shared" si="240"/>
        <v/>
      </c>
      <c r="I1901" s="234"/>
      <c r="J1901" s="234"/>
      <c r="K1901" s="234"/>
      <c r="L1901" s="234"/>
      <c r="M1901" s="308">
        <f t="shared" si="241"/>
        <v>0</v>
      </c>
      <c r="N1901" s="234"/>
      <c r="O1901" s="234"/>
      <c r="P1901" s="234"/>
      <c r="Q1901" s="234"/>
      <c r="R1901" s="234"/>
      <c r="S1901" s="234"/>
      <c r="T1901" s="234"/>
      <c r="U1901" s="234"/>
      <c r="V1901" s="234"/>
      <c r="W1901" s="234"/>
      <c r="X1901" s="234"/>
      <c r="Y1901" s="234"/>
      <c r="Z1901" s="234"/>
      <c r="AA1901" s="234"/>
      <c r="AB1901" s="234"/>
      <c r="AC1901" s="234"/>
      <c r="AD1901" s="234"/>
      <c r="AE1901" s="234"/>
      <c r="AF1901" s="234"/>
      <c r="AG1901" s="234"/>
      <c r="AH1901" s="234"/>
      <c r="AI1901" s="234"/>
      <c r="AJ1901" s="234"/>
      <c r="AK1901" s="234"/>
      <c r="AL1901" s="258" t="str">
        <f t="shared" si="243"/>
        <v>нет</v>
      </c>
      <c r="AM1901" s="258" t="str">
        <f t="shared" si="245"/>
        <v>нет</v>
      </c>
      <c r="AN1901" s="258">
        <f t="shared" si="242"/>
        <v>0</v>
      </c>
      <c r="AO1901" s="258" t="e">
        <f t="shared" si="244"/>
        <v>#VALUE!</v>
      </c>
    </row>
    <row r="1902" spans="1:41">
      <c r="A1902" s="261" t="e">
        <f t="shared" si="246"/>
        <v>#VALUE!</v>
      </c>
      <c r="B1902" s="241">
        <v>1899</v>
      </c>
      <c r="C1902" s="242"/>
      <c r="D1902" s="257" t="str">
        <f t="shared" si="239"/>
        <v/>
      </c>
      <c r="E1902" s="234"/>
      <c r="F1902" s="234"/>
      <c r="G1902" s="242"/>
      <c r="H1902" s="257" t="str">
        <f t="shared" si="240"/>
        <v/>
      </c>
      <c r="I1902" s="234"/>
      <c r="J1902" s="234"/>
      <c r="K1902" s="234"/>
      <c r="L1902" s="234"/>
      <c r="M1902" s="308">
        <f t="shared" si="241"/>
        <v>0</v>
      </c>
      <c r="N1902" s="234"/>
      <c r="O1902" s="234"/>
      <c r="P1902" s="234"/>
      <c r="Q1902" s="234"/>
      <c r="R1902" s="234"/>
      <c r="S1902" s="234"/>
      <c r="T1902" s="234"/>
      <c r="U1902" s="234"/>
      <c r="V1902" s="234"/>
      <c r="W1902" s="234"/>
      <c r="X1902" s="234"/>
      <c r="Y1902" s="234"/>
      <c r="Z1902" s="234"/>
      <c r="AA1902" s="234"/>
      <c r="AB1902" s="234"/>
      <c r="AC1902" s="234"/>
      <c r="AD1902" s="234"/>
      <c r="AE1902" s="234"/>
      <c r="AF1902" s="234"/>
      <c r="AG1902" s="234"/>
      <c r="AH1902" s="234"/>
      <c r="AI1902" s="234"/>
      <c r="AJ1902" s="234"/>
      <c r="AK1902" s="234"/>
      <c r="AL1902" s="258" t="str">
        <f t="shared" si="243"/>
        <v>нет</v>
      </c>
      <c r="AM1902" s="258" t="str">
        <f t="shared" si="245"/>
        <v>нет</v>
      </c>
      <c r="AN1902" s="258">
        <f t="shared" si="242"/>
        <v>0</v>
      </c>
      <c r="AO1902" s="258" t="e">
        <f t="shared" si="244"/>
        <v>#VALUE!</v>
      </c>
    </row>
    <row r="1903" spans="1:41">
      <c r="A1903" s="261" t="e">
        <f t="shared" si="246"/>
        <v>#VALUE!</v>
      </c>
      <c r="B1903" s="241">
        <v>1900</v>
      </c>
      <c r="C1903" s="242"/>
      <c r="D1903" s="257" t="str">
        <f t="shared" si="239"/>
        <v/>
      </c>
      <c r="E1903" s="234"/>
      <c r="F1903" s="234"/>
      <c r="G1903" s="242"/>
      <c r="H1903" s="257" t="str">
        <f t="shared" si="240"/>
        <v/>
      </c>
      <c r="I1903" s="234"/>
      <c r="J1903" s="234"/>
      <c r="K1903" s="234"/>
      <c r="L1903" s="234"/>
      <c r="M1903" s="308">
        <f t="shared" si="241"/>
        <v>0</v>
      </c>
      <c r="N1903" s="234"/>
      <c r="O1903" s="234"/>
      <c r="P1903" s="234"/>
      <c r="Q1903" s="234"/>
      <c r="R1903" s="234"/>
      <c r="S1903" s="234"/>
      <c r="T1903" s="234"/>
      <c r="U1903" s="234"/>
      <c r="V1903" s="234"/>
      <c r="W1903" s="234"/>
      <c r="X1903" s="234"/>
      <c r="Y1903" s="234"/>
      <c r="Z1903" s="234"/>
      <c r="AA1903" s="234"/>
      <c r="AB1903" s="234"/>
      <c r="AC1903" s="234"/>
      <c r="AD1903" s="234"/>
      <c r="AE1903" s="234"/>
      <c r="AF1903" s="234"/>
      <c r="AG1903" s="234"/>
      <c r="AH1903" s="234"/>
      <c r="AI1903" s="234"/>
      <c r="AJ1903" s="234"/>
      <c r="AK1903" s="234"/>
      <c r="AL1903" s="258" t="str">
        <f t="shared" si="243"/>
        <v>нет</v>
      </c>
      <c r="AM1903" s="258" t="str">
        <f t="shared" si="245"/>
        <v>нет</v>
      </c>
      <c r="AN1903" s="258">
        <f t="shared" si="242"/>
        <v>0</v>
      </c>
      <c r="AO1903" s="258" t="e">
        <f t="shared" si="244"/>
        <v>#VALUE!</v>
      </c>
    </row>
    <row r="1904" spans="1:41">
      <c r="A1904" s="261" t="e">
        <f t="shared" si="246"/>
        <v>#VALUE!</v>
      </c>
      <c r="B1904" s="241">
        <v>1901</v>
      </c>
      <c r="C1904" s="242"/>
      <c r="D1904" s="257" t="str">
        <f t="shared" si="239"/>
        <v/>
      </c>
      <c r="E1904" s="234"/>
      <c r="F1904" s="234"/>
      <c r="G1904" s="242"/>
      <c r="H1904" s="257" t="str">
        <f t="shared" si="240"/>
        <v/>
      </c>
      <c r="I1904" s="234"/>
      <c r="J1904" s="234"/>
      <c r="K1904" s="234"/>
      <c r="L1904" s="234"/>
      <c r="M1904" s="308">
        <f t="shared" si="241"/>
        <v>0</v>
      </c>
      <c r="N1904" s="234"/>
      <c r="O1904" s="234"/>
      <c r="P1904" s="234"/>
      <c r="Q1904" s="234"/>
      <c r="R1904" s="234"/>
      <c r="S1904" s="234"/>
      <c r="T1904" s="234"/>
      <c r="U1904" s="234"/>
      <c r="V1904" s="234"/>
      <c r="W1904" s="234"/>
      <c r="X1904" s="234"/>
      <c r="Y1904" s="234"/>
      <c r="Z1904" s="234"/>
      <c r="AA1904" s="234"/>
      <c r="AB1904" s="234"/>
      <c r="AC1904" s="234"/>
      <c r="AD1904" s="234"/>
      <c r="AE1904" s="234"/>
      <c r="AF1904" s="234"/>
      <c r="AG1904" s="234"/>
      <c r="AH1904" s="234"/>
      <c r="AI1904" s="234"/>
      <c r="AJ1904" s="234"/>
      <c r="AK1904" s="234"/>
      <c r="AL1904" s="258" t="str">
        <f t="shared" si="243"/>
        <v>нет</v>
      </c>
      <c r="AM1904" s="258" t="str">
        <f t="shared" si="245"/>
        <v>нет</v>
      </c>
      <c r="AN1904" s="258">
        <f t="shared" si="242"/>
        <v>0</v>
      </c>
      <c r="AO1904" s="258" t="e">
        <f t="shared" si="244"/>
        <v>#VALUE!</v>
      </c>
    </row>
    <row r="1905" spans="1:41">
      <c r="A1905" s="261" t="e">
        <f t="shared" si="246"/>
        <v>#VALUE!</v>
      </c>
      <c r="B1905" s="241">
        <v>1902</v>
      </c>
      <c r="C1905" s="242"/>
      <c r="D1905" s="257" t="str">
        <f t="shared" si="239"/>
        <v/>
      </c>
      <c r="E1905" s="234"/>
      <c r="F1905" s="234"/>
      <c r="G1905" s="242"/>
      <c r="H1905" s="257" t="str">
        <f t="shared" si="240"/>
        <v/>
      </c>
      <c r="I1905" s="234"/>
      <c r="J1905" s="234"/>
      <c r="K1905" s="234"/>
      <c r="L1905" s="234"/>
      <c r="M1905" s="308">
        <f t="shared" si="241"/>
        <v>0</v>
      </c>
      <c r="N1905" s="234"/>
      <c r="O1905" s="234"/>
      <c r="P1905" s="234"/>
      <c r="Q1905" s="234"/>
      <c r="R1905" s="234"/>
      <c r="S1905" s="234"/>
      <c r="T1905" s="234"/>
      <c r="U1905" s="234"/>
      <c r="V1905" s="234"/>
      <c r="W1905" s="234"/>
      <c r="X1905" s="234"/>
      <c r="Y1905" s="234"/>
      <c r="Z1905" s="234"/>
      <c r="AA1905" s="234"/>
      <c r="AB1905" s="234"/>
      <c r="AC1905" s="234"/>
      <c r="AD1905" s="234"/>
      <c r="AE1905" s="234"/>
      <c r="AF1905" s="234"/>
      <c r="AG1905" s="234"/>
      <c r="AH1905" s="234"/>
      <c r="AI1905" s="234"/>
      <c r="AJ1905" s="234"/>
      <c r="AK1905" s="234"/>
      <c r="AL1905" s="258" t="str">
        <f t="shared" si="243"/>
        <v>нет</v>
      </c>
      <c r="AM1905" s="258" t="str">
        <f t="shared" si="245"/>
        <v>нет</v>
      </c>
      <c r="AN1905" s="258">
        <f t="shared" si="242"/>
        <v>0</v>
      </c>
      <c r="AO1905" s="258" t="e">
        <f t="shared" si="244"/>
        <v>#VALUE!</v>
      </c>
    </row>
    <row r="1906" spans="1:41">
      <c r="A1906" s="261" t="e">
        <f t="shared" si="246"/>
        <v>#VALUE!</v>
      </c>
      <c r="B1906" s="241">
        <v>1903</v>
      </c>
      <c r="C1906" s="242"/>
      <c r="D1906" s="257" t="str">
        <f t="shared" si="239"/>
        <v/>
      </c>
      <c r="E1906" s="234"/>
      <c r="F1906" s="234"/>
      <c r="G1906" s="242"/>
      <c r="H1906" s="257" t="str">
        <f t="shared" si="240"/>
        <v/>
      </c>
      <c r="I1906" s="234"/>
      <c r="J1906" s="234"/>
      <c r="K1906" s="234"/>
      <c r="L1906" s="234"/>
      <c r="M1906" s="308">
        <f t="shared" si="241"/>
        <v>0</v>
      </c>
      <c r="N1906" s="234"/>
      <c r="O1906" s="234"/>
      <c r="P1906" s="234"/>
      <c r="Q1906" s="234"/>
      <c r="R1906" s="234"/>
      <c r="S1906" s="234"/>
      <c r="T1906" s="234"/>
      <c r="U1906" s="234"/>
      <c r="V1906" s="234"/>
      <c r="W1906" s="234"/>
      <c r="X1906" s="234"/>
      <c r="Y1906" s="234"/>
      <c r="Z1906" s="234"/>
      <c r="AA1906" s="234"/>
      <c r="AB1906" s="234"/>
      <c r="AC1906" s="234"/>
      <c r="AD1906" s="234"/>
      <c r="AE1906" s="234"/>
      <c r="AF1906" s="234"/>
      <c r="AG1906" s="234"/>
      <c r="AH1906" s="234"/>
      <c r="AI1906" s="234"/>
      <c r="AJ1906" s="234"/>
      <c r="AK1906" s="234"/>
      <c r="AL1906" s="258" t="str">
        <f t="shared" si="243"/>
        <v>нет</v>
      </c>
      <c r="AM1906" s="258" t="str">
        <f t="shared" si="245"/>
        <v>нет</v>
      </c>
      <c r="AN1906" s="258">
        <f t="shared" si="242"/>
        <v>0</v>
      </c>
      <c r="AO1906" s="258" t="e">
        <f t="shared" si="244"/>
        <v>#VALUE!</v>
      </c>
    </row>
    <row r="1907" spans="1:41">
      <c r="A1907" s="261" t="e">
        <f t="shared" si="246"/>
        <v>#VALUE!</v>
      </c>
      <c r="B1907" s="241">
        <v>1904</v>
      </c>
      <c r="C1907" s="242"/>
      <c r="D1907" s="257" t="str">
        <f t="shared" si="239"/>
        <v/>
      </c>
      <c r="E1907" s="234"/>
      <c r="F1907" s="234"/>
      <c r="G1907" s="242"/>
      <c r="H1907" s="257" t="str">
        <f t="shared" si="240"/>
        <v/>
      </c>
      <c r="I1907" s="234"/>
      <c r="J1907" s="234"/>
      <c r="K1907" s="234"/>
      <c r="L1907" s="234"/>
      <c r="M1907" s="308">
        <f t="shared" si="241"/>
        <v>0</v>
      </c>
      <c r="N1907" s="234"/>
      <c r="O1907" s="234"/>
      <c r="P1907" s="234"/>
      <c r="Q1907" s="234"/>
      <c r="R1907" s="234"/>
      <c r="S1907" s="234"/>
      <c r="T1907" s="234"/>
      <c r="U1907" s="234"/>
      <c r="V1907" s="234"/>
      <c r="W1907" s="234"/>
      <c r="X1907" s="234"/>
      <c r="Y1907" s="234"/>
      <c r="Z1907" s="234"/>
      <c r="AA1907" s="234"/>
      <c r="AB1907" s="234"/>
      <c r="AC1907" s="234"/>
      <c r="AD1907" s="234"/>
      <c r="AE1907" s="234"/>
      <c r="AF1907" s="234"/>
      <c r="AG1907" s="234"/>
      <c r="AH1907" s="234"/>
      <c r="AI1907" s="234"/>
      <c r="AJ1907" s="234"/>
      <c r="AK1907" s="234"/>
      <c r="AL1907" s="258" t="str">
        <f t="shared" si="243"/>
        <v>нет</v>
      </c>
      <c r="AM1907" s="258" t="str">
        <f t="shared" si="245"/>
        <v>нет</v>
      </c>
      <c r="AN1907" s="258">
        <f t="shared" si="242"/>
        <v>0</v>
      </c>
      <c r="AO1907" s="258" t="e">
        <f t="shared" si="244"/>
        <v>#VALUE!</v>
      </c>
    </row>
    <row r="1908" spans="1:41">
      <c r="A1908" s="261" t="e">
        <f t="shared" si="246"/>
        <v>#VALUE!</v>
      </c>
      <c r="B1908" s="241">
        <v>1905</v>
      </c>
      <c r="C1908" s="242"/>
      <c r="D1908" s="257" t="str">
        <f t="shared" si="239"/>
        <v/>
      </c>
      <c r="E1908" s="234"/>
      <c r="F1908" s="234"/>
      <c r="G1908" s="242"/>
      <c r="H1908" s="257" t="str">
        <f t="shared" si="240"/>
        <v/>
      </c>
      <c r="I1908" s="234"/>
      <c r="J1908" s="234"/>
      <c r="K1908" s="234"/>
      <c r="L1908" s="234"/>
      <c r="M1908" s="308">
        <f t="shared" si="241"/>
        <v>0</v>
      </c>
      <c r="N1908" s="234"/>
      <c r="O1908" s="234"/>
      <c r="P1908" s="234"/>
      <c r="Q1908" s="234"/>
      <c r="R1908" s="234"/>
      <c r="S1908" s="234"/>
      <c r="T1908" s="234"/>
      <c r="U1908" s="234"/>
      <c r="V1908" s="234"/>
      <c r="W1908" s="234"/>
      <c r="X1908" s="234"/>
      <c r="Y1908" s="234"/>
      <c r="Z1908" s="234"/>
      <c r="AA1908" s="234"/>
      <c r="AB1908" s="234"/>
      <c r="AC1908" s="234"/>
      <c r="AD1908" s="234"/>
      <c r="AE1908" s="234"/>
      <c r="AF1908" s="234"/>
      <c r="AG1908" s="234"/>
      <c r="AH1908" s="234"/>
      <c r="AI1908" s="234"/>
      <c r="AJ1908" s="234"/>
      <c r="AK1908" s="234"/>
      <c r="AL1908" s="258" t="str">
        <f t="shared" si="243"/>
        <v>нет</v>
      </c>
      <c r="AM1908" s="258" t="str">
        <f t="shared" si="245"/>
        <v>нет</v>
      </c>
      <c r="AN1908" s="258">
        <f t="shared" si="242"/>
        <v>0</v>
      </c>
      <c r="AO1908" s="258" t="e">
        <f t="shared" si="244"/>
        <v>#VALUE!</v>
      </c>
    </row>
    <row r="1909" spans="1:41">
      <c r="A1909" s="261" t="e">
        <f t="shared" si="246"/>
        <v>#VALUE!</v>
      </c>
      <c r="B1909" s="241">
        <v>1906</v>
      </c>
      <c r="C1909" s="242"/>
      <c r="D1909" s="257" t="str">
        <f t="shared" si="239"/>
        <v/>
      </c>
      <c r="E1909" s="234"/>
      <c r="F1909" s="234"/>
      <c r="G1909" s="242"/>
      <c r="H1909" s="257" t="str">
        <f t="shared" si="240"/>
        <v/>
      </c>
      <c r="I1909" s="234"/>
      <c r="J1909" s="234"/>
      <c r="K1909" s="234"/>
      <c r="L1909" s="234"/>
      <c r="M1909" s="308">
        <f t="shared" si="241"/>
        <v>0</v>
      </c>
      <c r="N1909" s="234"/>
      <c r="O1909" s="234"/>
      <c r="P1909" s="234"/>
      <c r="Q1909" s="234"/>
      <c r="R1909" s="234"/>
      <c r="S1909" s="234"/>
      <c r="T1909" s="234"/>
      <c r="U1909" s="234"/>
      <c r="V1909" s="234"/>
      <c r="W1909" s="234"/>
      <c r="X1909" s="234"/>
      <c r="Y1909" s="234"/>
      <c r="Z1909" s="234"/>
      <c r="AA1909" s="234"/>
      <c r="AB1909" s="234"/>
      <c r="AC1909" s="234"/>
      <c r="AD1909" s="234"/>
      <c r="AE1909" s="234"/>
      <c r="AF1909" s="234"/>
      <c r="AG1909" s="234"/>
      <c r="AH1909" s="234"/>
      <c r="AI1909" s="234"/>
      <c r="AJ1909" s="234"/>
      <c r="AK1909" s="234"/>
      <c r="AL1909" s="258" t="str">
        <f t="shared" si="243"/>
        <v>нет</v>
      </c>
      <c r="AM1909" s="258" t="str">
        <f t="shared" si="245"/>
        <v>нет</v>
      </c>
      <c r="AN1909" s="258">
        <f t="shared" si="242"/>
        <v>0</v>
      </c>
      <c r="AO1909" s="258" t="e">
        <f t="shared" si="244"/>
        <v>#VALUE!</v>
      </c>
    </row>
    <row r="1910" spans="1:41">
      <c r="A1910" s="261" t="e">
        <f t="shared" si="246"/>
        <v>#VALUE!</v>
      </c>
      <c r="B1910" s="241">
        <v>1907</v>
      </c>
      <c r="C1910" s="242"/>
      <c r="D1910" s="257" t="str">
        <f t="shared" si="239"/>
        <v/>
      </c>
      <c r="E1910" s="234"/>
      <c r="F1910" s="234"/>
      <c r="G1910" s="242"/>
      <c r="H1910" s="257" t="str">
        <f t="shared" si="240"/>
        <v/>
      </c>
      <c r="I1910" s="234"/>
      <c r="J1910" s="234"/>
      <c r="K1910" s="234"/>
      <c r="L1910" s="234"/>
      <c r="M1910" s="308">
        <f t="shared" si="241"/>
        <v>0</v>
      </c>
      <c r="N1910" s="234"/>
      <c r="O1910" s="234"/>
      <c r="P1910" s="234"/>
      <c r="Q1910" s="234"/>
      <c r="R1910" s="234"/>
      <c r="S1910" s="234"/>
      <c r="T1910" s="234"/>
      <c r="U1910" s="234"/>
      <c r="V1910" s="234"/>
      <c r="W1910" s="234"/>
      <c r="X1910" s="234"/>
      <c r="Y1910" s="234"/>
      <c r="Z1910" s="234"/>
      <c r="AA1910" s="234"/>
      <c r="AB1910" s="234"/>
      <c r="AC1910" s="234"/>
      <c r="AD1910" s="234"/>
      <c r="AE1910" s="234"/>
      <c r="AF1910" s="234"/>
      <c r="AG1910" s="234"/>
      <c r="AH1910" s="234"/>
      <c r="AI1910" s="234"/>
      <c r="AJ1910" s="234"/>
      <c r="AK1910" s="234"/>
      <c r="AL1910" s="258" t="str">
        <f t="shared" si="243"/>
        <v>нет</v>
      </c>
      <c r="AM1910" s="258" t="str">
        <f t="shared" si="245"/>
        <v>нет</v>
      </c>
      <c r="AN1910" s="258">
        <f t="shared" si="242"/>
        <v>0</v>
      </c>
      <c r="AO1910" s="258" t="e">
        <f t="shared" si="244"/>
        <v>#VALUE!</v>
      </c>
    </row>
    <row r="1911" spans="1:41">
      <c r="A1911" s="261" t="e">
        <f t="shared" si="246"/>
        <v>#VALUE!</v>
      </c>
      <c r="B1911" s="241">
        <v>1908</v>
      </c>
      <c r="C1911" s="242"/>
      <c r="D1911" s="257" t="str">
        <f t="shared" si="239"/>
        <v/>
      </c>
      <c r="E1911" s="234"/>
      <c r="F1911" s="234"/>
      <c r="G1911" s="242"/>
      <c r="H1911" s="257" t="str">
        <f t="shared" si="240"/>
        <v/>
      </c>
      <c r="I1911" s="234"/>
      <c r="J1911" s="234"/>
      <c r="K1911" s="234"/>
      <c r="L1911" s="234"/>
      <c r="M1911" s="308">
        <f t="shared" si="241"/>
        <v>0</v>
      </c>
      <c r="N1911" s="234"/>
      <c r="O1911" s="234"/>
      <c r="P1911" s="234"/>
      <c r="Q1911" s="234"/>
      <c r="R1911" s="234"/>
      <c r="S1911" s="234"/>
      <c r="T1911" s="234"/>
      <c r="U1911" s="234"/>
      <c r="V1911" s="234"/>
      <c r="W1911" s="234"/>
      <c r="X1911" s="234"/>
      <c r="Y1911" s="234"/>
      <c r="Z1911" s="234"/>
      <c r="AA1911" s="234"/>
      <c r="AB1911" s="234"/>
      <c r="AC1911" s="234"/>
      <c r="AD1911" s="234"/>
      <c r="AE1911" s="234"/>
      <c r="AF1911" s="234"/>
      <c r="AG1911" s="234"/>
      <c r="AH1911" s="234"/>
      <c r="AI1911" s="234"/>
      <c r="AJ1911" s="234"/>
      <c r="AK1911" s="234"/>
      <c r="AL1911" s="258" t="str">
        <f t="shared" si="243"/>
        <v>нет</v>
      </c>
      <c r="AM1911" s="258" t="str">
        <f t="shared" si="245"/>
        <v>нет</v>
      </c>
      <c r="AN1911" s="258">
        <f t="shared" si="242"/>
        <v>0</v>
      </c>
      <c r="AO1911" s="258" t="e">
        <f t="shared" si="244"/>
        <v>#VALUE!</v>
      </c>
    </row>
    <row r="1912" spans="1:41">
      <c r="A1912" s="261" t="e">
        <f t="shared" si="246"/>
        <v>#VALUE!</v>
      </c>
      <c r="B1912" s="241">
        <v>1909</v>
      </c>
      <c r="C1912" s="242"/>
      <c r="D1912" s="257" t="str">
        <f t="shared" si="239"/>
        <v/>
      </c>
      <c r="E1912" s="234"/>
      <c r="F1912" s="234"/>
      <c r="G1912" s="242"/>
      <c r="H1912" s="257" t="str">
        <f t="shared" si="240"/>
        <v/>
      </c>
      <c r="I1912" s="234"/>
      <c r="J1912" s="234"/>
      <c r="K1912" s="234"/>
      <c r="L1912" s="234"/>
      <c r="M1912" s="308">
        <f t="shared" si="241"/>
        <v>0</v>
      </c>
      <c r="N1912" s="234"/>
      <c r="O1912" s="234"/>
      <c r="P1912" s="234"/>
      <c r="Q1912" s="234"/>
      <c r="R1912" s="234"/>
      <c r="S1912" s="234"/>
      <c r="T1912" s="234"/>
      <c r="U1912" s="234"/>
      <c r="V1912" s="234"/>
      <c r="W1912" s="234"/>
      <c r="X1912" s="234"/>
      <c r="Y1912" s="234"/>
      <c r="Z1912" s="234"/>
      <c r="AA1912" s="234"/>
      <c r="AB1912" s="234"/>
      <c r="AC1912" s="234"/>
      <c r="AD1912" s="234"/>
      <c r="AE1912" s="234"/>
      <c r="AF1912" s="234"/>
      <c r="AG1912" s="234"/>
      <c r="AH1912" s="234"/>
      <c r="AI1912" s="234"/>
      <c r="AJ1912" s="234"/>
      <c r="AK1912" s="234"/>
      <c r="AL1912" s="258" t="str">
        <f t="shared" si="243"/>
        <v>нет</v>
      </c>
      <c r="AM1912" s="258" t="str">
        <f t="shared" si="245"/>
        <v>нет</v>
      </c>
      <c r="AN1912" s="258">
        <f t="shared" si="242"/>
        <v>0</v>
      </c>
      <c r="AO1912" s="258" t="e">
        <f t="shared" si="244"/>
        <v>#VALUE!</v>
      </c>
    </row>
    <row r="1913" spans="1:41">
      <c r="A1913" s="261" t="e">
        <f t="shared" si="246"/>
        <v>#VALUE!</v>
      </c>
      <c r="B1913" s="241">
        <v>1910</v>
      </c>
      <c r="C1913" s="242"/>
      <c r="D1913" s="257" t="str">
        <f t="shared" si="239"/>
        <v/>
      </c>
      <c r="E1913" s="234"/>
      <c r="F1913" s="234"/>
      <c r="G1913" s="242"/>
      <c r="H1913" s="257" t="str">
        <f t="shared" si="240"/>
        <v/>
      </c>
      <c r="I1913" s="234"/>
      <c r="J1913" s="234"/>
      <c r="K1913" s="234"/>
      <c r="L1913" s="234"/>
      <c r="M1913" s="308">
        <f t="shared" si="241"/>
        <v>0</v>
      </c>
      <c r="N1913" s="234"/>
      <c r="O1913" s="234"/>
      <c r="P1913" s="234"/>
      <c r="Q1913" s="234"/>
      <c r="R1913" s="234"/>
      <c r="S1913" s="234"/>
      <c r="T1913" s="234"/>
      <c r="U1913" s="234"/>
      <c r="V1913" s="234"/>
      <c r="W1913" s="234"/>
      <c r="X1913" s="234"/>
      <c r="Y1913" s="234"/>
      <c r="Z1913" s="234"/>
      <c r="AA1913" s="234"/>
      <c r="AB1913" s="234"/>
      <c r="AC1913" s="234"/>
      <c r="AD1913" s="234"/>
      <c r="AE1913" s="234"/>
      <c r="AF1913" s="234"/>
      <c r="AG1913" s="234"/>
      <c r="AH1913" s="234"/>
      <c r="AI1913" s="234"/>
      <c r="AJ1913" s="234"/>
      <c r="AK1913" s="234"/>
      <c r="AL1913" s="258" t="str">
        <f t="shared" si="243"/>
        <v>нет</v>
      </c>
      <c r="AM1913" s="258" t="str">
        <f t="shared" si="245"/>
        <v>нет</v>
      </c>
      <c r="AN1913" s="258">
        <f t="shared" si="242"/>
        <v>0</v>
      </c>
      <c r="AO1913" s="258" t="e">
        <f t="shared" si="244"/>
        <v>#VALUE!</v>
      </c>
    </row>
    <row r="1914" spans="1:41">
      <c r="A1914" s="261" t="e">
        <f t="shared" si="246"/>
        <v>#VALUE!</v>
      </c>
      <c r="B1914" s="241">
        <v>1911</v>
      </c>
      <c r="C1914" s="242"/>
      <c r="D1914" s="257" t="str">
        <f t="shared" si="239"/>
        <v/>
      </c>
      <c r="E1914" s="234"/>
      <c r="F1914" s="234"/>
      <c r="G1914" s="242"/>
      <c r="H1914" s="257" t="str">
        <f t="shared" si="240"/>
        <v/>
      </c>
      <c r="I1914" s="234"/>
      <c r="J1914" s="234"/>
      <c r="K1914" s="234"/>
      <c r="L1914" s="234"/>
      <c r="M1914" s="308">
        <f t="shared" si="241"/>
        <v>0</v>
      </c>
      <c r="N1914" s="234"/>
      <c r="O1914" s="234"/>
      <c r="P1914" s="234"/>
      <c r="Q1914" s="234"/>
      <c r="R1914" s="234"/>
      <c r="S1914" s="234"/>
      <c r="T1914" s="234"/>
      <c r="U1914" s="234"/>
      <c r="V1914" s="234"/>
      <c r="W1914" s="234"/>
      <c r="X1914" s="234"/>
      <c r="Y1914" s="234"/>
      <c r="Z1914" s="234"/>
      <c r="AA1914" s="234"/>
      <c r="AB1914" s="234"/>
      <c r="AC1914" s="234"/>
      <c r="AD1914" s="234"/>
      <c r="AE1914" s="234"/>
      <c r="AF1914" s="234"/>
      <c r="AG1914" s="234"/>
      <c r="AH1914" s="234"/>
      <c r="AI1914" s="234"/>
      <c r="AJ1914" s="234"/>
      <c r="AK1914" s="234"/>
      <c r="AL1914" s="258" t="str">
        <f t="shared" si="243"/>
        <v>нет</v>
      </c>
      <c r="AM1914" s="258" t="str">
        <f t="shared" si="245"/>
        <v>нет</v>
      </c>
      <c r="AN1914" s="258">
        <f t="shared" si="242"/>
        <v>0</v>
      </c>
      <c r="AO1914" s="258" t="e">
        <f t="shared" si="244"/>
        <v>#VALUE!</v>
      </c>
    </row>
    <row r="1915" spans="1:41">
      <c r="A1915" s="261" t="e">
        <f t="shared" si="246"/>
        <v>#VALUE!</v>
      </c>
      <c r="B1915" s="241">
        <v>1912</v>
      </c>
      <c r="C1915" s="242"/>
      <c r="D1915" s="257" t="str">
        <f t="shared" si="239"/>
        <v/>
      </c>
      <c r="E1915" s="234"/>
      <c r="F1915" s="234"/>
      <c r="G1915" s="242"/>
      <c r="H1915" s="257" t="str">
        <f t="shared" si="240"/>
        <v/>
      </c>
      <c r="I1915" s="234"/>
      <c r="J1915" s="234"/>
      <c r="K1915" s="234"/>
      <c r="L1915" s="234"/>
      <c r="M1915" s="308">
        <f t="shared" si="241"/>
        <v>0</v>
      </c>
      <c r="N1915" s="234"/>
      <c r="O1915" s="234"/>
      <c r="P1915" s="234"/>
      <c r="Q1915" s="234"/>
      <c r="R1915" s="234"/>
      <c r="S1915" s="234"/>
      <c r="T1915" s="234"/>
      <c r="U1915" s="234"/>
      <c r="V1915" s="234"/>
      <c r="W1915" s="234"/>
      <c r="X1915" s="234"/>
      <c r="Y1915" s="234"/>
      <c r="Z1915" s="234"/>
      <c r="AA1915" s="234"/>
      <c r="AB1915" s="234"/>
      <c r="AC1915" s="234"/>
      <c r="AD1915" s="234"/>
      <c r="AE1915" s="234"/>
      <c r="AF1915" s="234"/>
      <c r="AG1915" s="234"/>
      <c r="AH1915" s="234"/>
      <c r="AI1915" s="234"/>
      <c r="AJ1915" s="234"/>
      <c r="AK1915" s="234"/>
      <c r="AL1915" s="258" t="str">
        <f t="shared" si="243"/>
        <v>нет</v>
      </c>
      <c r="AM1915" s="258" t="str">
        <f t="shared" si="245"/>
        <v>нет</v>
      </c>
      <c r="AN1915" s="258">
        <f t="shared" si="242"/>
        <v>0</v>
      </c>
      <c r="AO1915" s="258" t="e">
        <f t="shared" si="244"/>
        <v>#VALUE!</v>
      </c>
    </row>
    <row r="1916" spans="1:41">
      <c r="A1916" s="261" t="e">
        <f t="shared" si="246"/>
        <v>#VALUE!</v>
      </c>
      <c r="B1916" s="241">
        <v>1913</v>
      </c>
      <c r="C1916" s="242"/>
      <c r="D1916" s="257" t="str">
        <f t="shared" si="239"/>
        <v/>
      </c>
      <c r="E1916" s="234"/>
      <c r="F1916" s="234"/>
      <c r="G1916" s="242"/>
      <c r="H1916" s="257" t="str">
        <f t="shared" si="240"/>
        <v/>
      </c>
      <c r="I1916" s="234"/>
      <c r="J1916" s="234"/>
      <c r="K1916" s="234"/>
      <c r="L1916" s="234"/>
      <c r="M1916" s="308">
        <f t="shared" si="241"/>
        <v>0</v>
      </c>
      <c r="N1916" s="234"/>
      <c r="O1916" s="234"/>
      <c r="P1916" s="234"/>
      <c r="Q1916" s="234"/>
      <c r="R1916" s="234"/>
      <c r="S1916" s="234"/>
      <c r="T1916" s="234"/>
      <c r="U1916" s="234"/>
      <c r="V1916" s="234"/>
      <c r="W1916" s="234"/>
      <c r="X1916" s="234"/>
      <c r="Y1916" s="234"/>
      <c r="Z1916" s="234"/>
      <c r="AA1916" s="234"/>
      <c r="AB1916" s="234"/>
      <c r="AC1916" s="234"/>
      <c r="AD1916" s="234"/>
      <c r="AE1916" s="234"/>
      <c r="AF1916" s="234"/>
      <c r="AG1916" s="234"/>
      <c r="AH1916" s="234"/>
      <c r="AI1916" s="234"/>
      <c r="AJ1916" s="234"/>
      <c r="AK1916" s="234"/>
      <c r="AL1916" s="258" t="str">
        <f t="shared" si="243"/>
        <v>нет</v>
      </c>
      <c r="AM1916" s="258" t="str">
        <f t="shared" si="245"/>
        <v>нет</v>
      </c>
      <c r="AN1916" s="258">
        <f t="shared" si="242"/>
        <v>0</v>
      </c>
      <c r="AO1916" s="258" t="e">
        <f t="shared" si="244"/>
        <v>#VALUE!</v>
      </c>
    </row>
    <row r="1917" spans="1:41">
      <c r="A1917" s="261" t="e">
        <f t="shared" si="246"/>
        <v>#VALUE!</v>
      </c>
      <c r="B1917" s="241">
        <v>1914</v>
      </c>
      <c r="C1917" s="242"/>
      <c r="D1917" s="257" t="str">
        <f t="shared" si="239"/>
        <v/>
      </c>
      <c r="E1917" s="234"/>
      <c r="F1917" s="234"/>
      <c r="G1917" s="242"/>
      <c r="H1917" s="257" t="str">
        <f t="shared" si="240"/>
        <v/>
      </c>
      <c r="I1917" s="234"/>
      <c r="J1917" s="234"/>
      <c r="K1917" s="234"/>
      <c r="L1917" s="234"/>
      <c r="M1917" s="308">
        <f t="shared" si="241"/>
        <v>0</v>
      </c>
      <c r="N1917" s="234"/>
      <c r="O1917" s="234"/>
      <c r="P1917" s="234"/>
      <c r="Q1917" s="234"/>
      <c r="R1917" s="234"/>
      <c r="S1917" s="234"/>
      <c r="T1917" s="234"/>
      <c r="U1917" s="234"/>
      <c r="V1917" s="234"/>
      <c r="W1917" s="234"/>
      <c r="X1917" s="234"/>
      <c r="Y1917" s="234"/>
      <c r="Z1917" s="234"/>
      <c r="AA1917" s="234"/>
      <c r="AB1917" s="234"/>
      <c r="AC1917" s="234"/>
      <c r="AD1917" s="234"/>
      <c r="AE1917" s="234"/>
      <c r="AF1917" s="234"/>
      <c r="AG1917" s="234"/>
      <c r="AH1917" s="234"/>
      <c r="AI1917" s="234"/>
      <c r="AJ1917" s="234"/>
      <c r="AK1917" s="234"/>
      <c r="AL1917" s="258" t="str">
        <f t="shared" si="243"/>
        <v>нет</v>
      </c>
      <c r="AM1917" s="258" t="str">
        <f t="shared" si="245"/>
        <v>нет</v>
      </c>
      <c r="AN1917" s="258">
        <f t="shared" si="242"/>
        <v>0</v>
      </c>
      <c r="AO1917" s="258" t="e">
        <f t="shared" si="244"/>
        <v>#VALUE!</v>
      </c>
    </row>
    <row r="1918" spans="1:41">
      <c r="A1918" s="261" t="e">
        <f t="shared" si="246"/>
        <v>#VALUE!</v>
      </c>
      <c r="B1918" s="241">
        <v>1915</v>
      </c>
      <c r="C1918" s="242"/>
      <c r="D1918" s="257" t="str">
        <f t="shared" si="239"/>
        <v/>
      </c>
      <c r="E1918" s="234"/>
      <c r="F1918" s="234"/>
      <c r="G1918" s="242"/>
      <c r="H1918" s="257" t="str">
        <f t="shared" si="240"/>
        <v/>
      </c>
      <c r="I1918" s="234"/>
      <c r="J1918" s="234"/>
      <c r="K1918" s="234"/>
      <c r="L1918" s="234"/>
      <c r="M1918" s="308">
        <f t="shared" si="241"/>
        <v>0</v>
      </c>
      <c r="N1918" s="234"/>
      <c r="O1918" s="234"/>
      <c r="P1918" s="234"/>
      <c r="Q1918" s="234"/>
      <c r="R1918" s="234"/>
      <c r="S1918" s="234"/>
      <c r="T1918" s="234"/>
      <c r="U1918" s="234"/>
      <c r="V1918" s="234"/>
      <c r="W1918" s="234"/>
      <c r="X1918" s="234"/>
      <c r="Y1918" s="234"/>
      <c r="Z1918" s="234"/>
      <c r="AA1918" s="234"/>
      <c r="AB1918" s="234"/>
      <c r="AC1918" s="234"/>
      <c r="AD1918" s="234"/>
      <c r="AE1918" s="234"/>
      <c r="AF1918" s="234"/>
      <c r="AG1918" s="234"/>
      <c r="AH1918" s="234"/>
      <c r="AI1918" s="234"/>
      <c r="AJ1918" s="234"/>
      <c r="AK1918" s="234"/>
      <c r="AL1918" s="258" t="str">
        <f t="shared" si="243"/>
        <v>нет</v>
      </c>
      <c r="AM1918" s="258" t="str">
        <f t="shared" si="245"/>
        <v>нет</v>
      </c>
      <c r="AN1918" s="258">
        <f t="shared" si="242"/>
        <v>0</v>
      </c>
      <c r="AO1918" s="258" t="e">
        <f t="shared" si="244"/>
        <v>#VALUE!</v>
      </c>
    </row>
    <row r="1919" spans="1:41">
      <c r="A1919" s="261" t="e">
        <f t="shared" si="246"/>
        <v>#VALUE!</v>
      </c>
      <c r="B1919" s="241">
        <v>1916</v>
      </c>
      <c r="C1919" s="242"/>
      <c r="D1919" s="257" t="str">
        <f t="shared" ref="D1919:D1982" si="247">IFERROR(VLOOKUP(C1919,msu,2,0),"")</f>
        <v/>
      </c>
      <c r="E1919" s="234"/>
      <c r="F1919" s="234"/>
      <c r="G1919" s="242"/>
      <c r="H1919" s="257" t="str">
        <f t="shared" ref="H1919:H1982" si="248">IFERROR(VLOOKUP(G1919,oo,2,0),"")</f>
        <v/>
      </c>
      <c r="I1919" s="234"/>
      <c r="J1919" s="234"/>
      <c r="K1919" s="234"/>
      <c r="L1919" s="234"/>
      <c r="M1919" s="308">
        <f t="shared" ref="M1919:M1982" si="249">COUNTA(N1919:AK1919)</f>
        <v>0</v>
      </c>
      <c r="N1919" s="234"/>
      <c r="O1919" s="234"/>
      <c r="P1919" s="234"/>
      <c r="Q1919" s="234"/>
      <c r="R1919" s="234"/>
      <c r="S1919" s="234"/>
      <c r="T1919" s="234"/>
      <c r="U1919" s="234"/>
      <c r="V1919" s="234"/>
      <c r="W1919" s="234"/>
      <c r="X1919" s="234"/>
      <c r="Y1919" s="234"/>
      <c r="Z1919" s="234"/>
      <c r="AA1919" s="234"/>
      <c r="AB1919" s="234"/>
      <c r="AC1919" s="234"/>
      <c r="AD1919" s="234"/>
      <c r="AE1919" s="234"/>
      <c r="AF1919" s="234"/>
      <c r="AG1919" s="234"/>
      <c r="AH1919" s="234"/>
      <c r="AI1919" s="234"/>
      <c r="AJ1919" s="234"/>
      <c r="AK1919" s="234"/>
      <c r="AL1919" s="258" t="str">
        <f t="shared" si="243"/>
        <v>нет</v>
      </c>
      <c r="AM1919" s="258" t="str">
        <f t="shared" si="245"/>
        <v>нет</v>
      </c>
      <c r="AN1919" s="258">
        <f t="shared" ref="AN1919:AN1982" si="250">COUNTIF(N1919:AK1919,"призер")+COUNTIF(N1919:AK1919,"победитель")</f>
        <v>0</v>
      </c>
      <c r="AO1919" s="258" t="e">
        <f t="shared" si="244"/>
        <v>#VALUE!</v>
      </c>
    </row>
    <row r="1920" spans="1:41">
      <c r="A1920" s="261" t="e">
        <f t="shared" si="246"/>
        <v>#VALUE!</v>
      </c>
      <c r="B1920" s="241">
        <v>1917</v>
      </c>
      <c r="C1920" s="242"/>
      <c r="D1920" s="257" t="str">
        <f t="shared" si="247"/>
        <v/>
      </c>
      <c r="E1920" s="234"/>
      <c r="F1920" s="234"/>
      <c r="G1920" s="242"/>
      <c r="H1920" s="257" t="str">
        <f t="shared" si="248"/>
        <v/>
      </c>
      <c r="I1920" s="234"/>
      <c r="J1920" s="234"/>
      <c r="K1920" s="234"/>
      <c r="L1920" s="234"/>
      <c r="M1920" s="308">
        <f t="shared" si="249"/>
        <v>0</v>
      </c>
      <c r="N1920" s="234"/>
      <c r="O1920" s="234"/>
      <c r="P1920" s="234"/>
      <c r="Q1920" s="234"/>
      <c r="R1920" s="234"/>
      <c r="S1920" s="234"/>
      <c r="T1920" s="234"/>
      <c r="U1920" s="234"/>
      <c r="V1920" s="234"/>
      <c r="W1920" s="234"/>
      <c r="X1920" s="234"/>
      <c r="Y1920" s="234"/>
      <c r="Z1920" s="234"/>
      <c r="AA1920" s="234"/>
      <c r="AB1920" s="234"/>
      <c r="AC1920" s="234"/>
      <c r="AD1920" s="234"/>
      <c r="AE1920" s="234"/>
      <c r="AF1920" s="234"/>
      <c r="AG1920" s="234"/>
      <c r="AH1920" s="234"/>
      <c r="AI1920" s="234"/>
      <c r="AJ1920" s="234"/>
      <c r="AK1920" s="234"/>
      <c r="AL1920" s="258" t="str">
        <f t="shared" si="243"/>
        <v>нет</v>
      </c>
      <c r="AM1920" s="258" t="str">
        <f t="shared" si="245"/>
        <v>нет</v>
      </c>
      <c r="AN1920" s="258">
        <f t="shared" si="250"/>
        <v>0</v>
      </c>
      <c r="AO1920" s="258" t="e">
        <f t="shared" si="244"/>
        <v>#VALUE!</v>
      </c>
    </row>
    <row r="1921" spans="1:41">
      <c r="A1921" s="261" t="e">
        <f t="shared" si="246"/>
        <v>#VALUE!</v>
      </c>
      <c r="B1921" s="241">
        <v>1918</v>
      </c>
      <c r="C1921" s="242"/>
      <c r="D1921" s="257" t="str">
        <f t="shared" si="247"/>
        <v/>
      </c>
      <c r="E1921" s="234"/>
      <c r="F1921" s="234"/>
      <c r="G1921" s="242"/>
      <c r="H1921" s="257" t="str">
        <f t="shared" si="248"/>
        <v/>
      </c>
      <c r="I1921" s="234"/>
      <c r="J1921" s="234"/>
      <c r="K1921" s="234"/>
      <c r="L1921" s="234"/>
      <c r="M1921" s="308">
        <f t="shared" si="249"/>
        <v>0</v>
      </c>
      <c r="N1921" s="234"/>
      <c r="O1921" s="234"/>
      <c r="P1921" s="234"/>
      <c r="Q1921" s="234"/>
      <c r="R1921" s="234"/>
      <c r="S1921" s="234"/>
      <c r="T1921" s="234"/>
      <c r="U1921" s="234"/>
      <c r="V1921" s="234"/>
      <c r="W1921" s="234"/>
      <c r="X1921" s="234"/>
      <c r="Y1921" s="234"/>
      <c r="Z1921" s="234"/>
      <c r="AA1921" s="234"/>
      <c r="AB1921" s="234"/>
      <c r="AC1921" s="234"/>
      <c r="AD1921" s="234"/>
      <c r="AE1921" s="234"/>
      <c r="AF1921" s="234"/>
      <c r="AG1921" s="234"/>
      <c r="AH1921" s="234"/>
      <c r="AI1921" s="234"/>
      <c r="AJ1921" s="234"/>
      <c r="AK1921" s="234"/>
      <c r="AL1921" s="258" t="str">
        <f t="shared" si="243"/>
        <v>нет</v>
      </c>
      <c r="AM1921" s="258" t="str">
        <f t="shared" si="245"/>
        <v>нет</v>
      </c>
      <c r="AN1921" s="258">
        <f t="shared" si="250"/>
        <v>0</v>
      </c>
      <c r="AO1921" s="258" t="e">
        <f t="shared" si="244"/>
        <v>#VALUE!</v>
      </c>
    </row>
    <row r="1922" spans="1:41">
      <c r="A1922" s="261" t="e">
        <f t="shared" si="246"/>
        <v>#VALUE!</v>
      </c>
      <c r="B1922" s="241">
        <v>1919</v>
      </c>
      <c r="C1922" s="242"/>
      <c r="D1922" s="257" t="str">
        <f t="shared" si="247"/>
        <v/>
      </c>
      <c r="E1922" s="234"/>
      <c r="F1922" s="234"/>
      <c r="G1922" s="242"/>
      <c r="H1922" s="257" t="str">
        <f t="shared" si="248"/>
        <v/>
      </c>
      <c r="I1922" s="234"/>
      <c r="J1922" s="234"/>
      <c r="K1922" s="234"/>
      <c r="L1922" s="234"/>
      <c r="M1922" s="308">
        <f t="shared" si="249"/>
        <v>0</v>
      </c>
      <c r="N1922" s="234"/>
      <c r="O1922" s="234"/>
      <c r="P1922" s="234"/>
      <c r="Q1922" s="234"/>
      <c r="R1922" s="234"/>
      <c r="S1922" s="234"/>
      <c r="T1922" s="234"/>
      <c r="U1922" s="234"/>
      <c r="V1922" s="234"/>
      <c r="W1922" s="234"/>
      <c r="X1922" s="234"/>
      <c r="Y1922" s="234"/>
      <c r="Z1922" s="234"/>
      <c r="AA1922" s="234"/>
      <c r="AB1922" s="234"/>
      <c r="AC1922" s="234"/>
      <c r="AD1922" s="234"/>
      <c r="AE1922" s="234"/>
      <c r="AF1922" s="234"/>
      <c r="AG1922" s="234"/>
      <c r="AH1922" s="234"/>
      <c r="AI1922" s="234"/>
      <c r="AJ1922" s="234"/>
      <c r="AK1922" s="234"/>
      <c r="AL1922" s="258" t="str">
        <f t="shared" si="243"/>
        <v>нет</v>
      </c>
      <c r="AM1922" s="258" t="str">
        <f t="shared" si="245"/>
        <v>нет</v>
      </c>
      <c r="AN1922" s="258">
        <f t="shared" si="250"/>
        <v>0</v>
      </c>
      <c r="AO1922" s="258" t="e">
        <f t="shared" si="244"/>
        <v>#VALUE!</v>
      </c>
    </row>
    <row r="1923" spans="1:41">
      <c r="A1923" s="261" t="e">
        <f t="shared" si="246"/>
        <v>#VALUE!</v>
      </c>
      <c r="B1923" s="241">
        <v>1920</v>
      </c>
      <c r="C1923" s="242"/>
      <c r="D1923" s="257" t="str">
        <f t="shared" si="247"/>
        <v/>
      </c>
      <c r="E1923" s="234"/>
      <c r="F1923" s="234"/>
      <c r="G1923" s="242"/>
      <c r="H1923" s="257" t="str">
        <f t="shared" si="248"/>
        <v/>
      </c>
      <c r="I1923" s="234"/>
      <c r="J1923" s="234"/>
      <c r="K1923" s="234"/>
      <c r="L1923" s="234"/>
      <c r="M1923" s="308">
        <f t="shared" si="249"/>
        <v>0</v>
      </c>
      <c r="N1923" s="234"/>
      <c r="O1923" s="234"/>
      <c r="P1923" s="234"/>
      <c r="Q1923" s="234"/>
      <c r="R1923" s="234"/>
      <c r="S1923" s="234"/>
      <c r="T1923" s="234"/>
      <c r="U1923" s="234"/>
      <c r="V1923" s="234"/>
      <c r="W1923" s="234"/>
      <c r="X1923" s="234"/>
      <c r="Y1923" s="234"/>
      <c r="Z1923" s="234"/>
      <c r="AA1923" s="234"/>
      <c r="AB1923" s="234"/>
      <c r="AC1923" s="234"/>
      <c r="AD1923" s="234"/>
      <c r="AE1923" s="234"/>
      <c r="AF1923" s="234"/>
      <c r="AG1923" s="234"/>
      <c r="AH1923" s="234"/>
      <c r="AI1923" s="234"/>
      <c r="AJ1923" s="234"/>
      <c r="AK1923" s="234"/>
      <c r="AL1923" s="258" t="str">
        <f t="shared" si="243"/>
        <v>нет</v>
      </c>
      <c r="AM1923" s="258" t="str">
        <f t="shared" si="245"/>
        <v>нет</v>
      </c>
      <c r="AN1923" s="258">
        <f t="shared" si="250"/>
        <v>0</v>
      </c>
      <c r="AO1923" s="258" t="e">
        <f t="shared" si="244"/>
        <v>#VALUE!</v>
      </c>
    </row>
    <row r="1924" spans="1:41">
      <c r="A1924" s="261" t="e">
        <f t="shared" si="246"/>
        <v>#VALUE!</v>
      </c>
      <c r="B1924" s="241">
        <v>1921</v>
      </c>
      <c r="C1924" s="242"/>
      <c r="D1924" s="257" t="str">
        <f t="shared" si="247"/>
        <v/>
      </c>
      <c r="E1924" s="234"/>
      <c r="F1924" s="234"/>
      <c r="G1924" s="242"/>
      <c r="H1924" s="257" t="str">
        <f t="shared" si="248"/>
        <v/>
      </c>
      <c r="I1924" s="234"/>
      <c r="J1924" s="234"/>
      <c r="K1924" s="234"/>
      <c r="L1924" s="234"/>
      <c r="M1924" s="308">
        <f t="shared" si="249"/>
        <v>0</v>
      </c>
      <c r="N1924" s="234"/>
      <c r="O1924" s="234"/>
      <c r="P1924" s="234"/>
      <c r="Q1924" s="234"/>
      <c r="R1924" s="234"/>
      <c r="S1924" s="234"/>
      <c r="T1924" s="234"/>
      <c r="U1924" s="234"/>
      <c r="V1924" s="234"/>
      <c r="W1924" s="234"/>
      <c r="X1924" s="234"/>
      <c r="Y1924" s="234"/>
      <c r="Z1924" s="234"/>
      <c r="AA1924" s="234"/>
      <c r="AB1924" s="234"/>
      <c r="AC1924" s="234"/>
      <c r="AD1924" s="234"/>
      <c r="AE1924" s="234"/>
      <c r="AF1924" s="234"/>
      <c r="AG1924" s="234"/>
      <c r="AH1924" s="234"/>
      <c r="AI1924" s="234"/>
      <c r="AJ1924" s="234"/>
      <c r="AK1924" s="234"/>
      <c r="AL1924" s="258" t="str">
        <f t="shared" si="243"/>
        <v>нет</v>
      </c>
      <c r="AM1924" s="258" t="str">
        <f t="shared" si="245"/>
        <v>нет</v>
      </c>
      <c r="AN1924" s="258">
        <f t="shared" si="250"/>
        <v>0</v>
      </c>
      <c r="AO1924" s="258" t="e">
        <f t="shared" si="244"/>
        <v>#VALUE!</v>
      </c>
    </row>
    <row r="1925" spans="1:41">
      <c r="A1925" s="261" t="e">
        <f t="shared" si="246"/>
        <v>#VALUE!</v>
      </c>
      <c r="B1925" s="241">
        <v>1922</v>
      </c>
      <c r="C1925" s="242"/>
      <c r="D1925" s="257" t="str">
        <f t="shared" si="247"/>
        <v/>
      </c>
      <c r="E1925" s="234"/>
      <c r="F1925" s="234"/>
      <c r="G1925" s="242"/>
      <c r="H1925" s="257" t="str">
        <f t="shared" si="248"/>
        <v/>
      </c>
      <c r="I1925" s="234"/>
      <c r="J1925" s="234"/>
      <c r="K1925" s="234"/>
      <c r="L1925" s="234"/>
      <c r="M1925" s="308">
        <f t="shared" si="249"/>
        <v>0</v>
      </c>
      <c r="N1925" s="234"/>
      <c r="O1925" s="234"/>
      <c r="P1925" s="234"/>
      <c r="Q1925" s="234"/>
      <c r="R1925" s="234"/>
      <c r="S1925" s="234"/>
      <c r="T1925" s="234"/>
      <c r="U1925" s="234"/>
      <c r="V1925" s="234"/>
      <c r="W1925" s="234"/>
      <c r="X1925" s="234"/>
      <c r="Y1925" s="234"/>
      <c r="Z1925" s="234"/>
      <c r="AA1925" s="234"/>
      <c r="AB1925" s="234"/>
      <c r="AC1925" s="234"/>
      <c r="AD1925" s="234"/>
      <c r="AE1925" s="234"/>
      <c r="AF1925" s="234"/>
      <c r="AG1925" s="234"/>
      <c r="AH1925" s="234"/>
      <c r="AI1925" s="234"/>
      <c r="AJ1925" s="234"/>
      <c r="AK1925" s="234"/>
      <c r="AL1925" s="258" t="str">
        <f t="shared" ref="AL1925:AL1988" si="251">IF($I1925&lt;5,"нет",IF($I1925&gt;9,"нет","да"))</f>
        <v>нет</v>
      </c>
      <c r="AM1925" s="258" t="str">
        <f t="shared" si="245"/>
        <v>нет</v>
      </c>
      <c r="AN1925" s="258">
        <f t="shared" si="250"/>
        <v>0</v>
      </c>
      <c r="AO1925" s="258" t="e">
        <f t="shared" ref="AO1925:AO1988" si="252">IF(LEN(G1925)=5,LEFT(G1925,1)+100,LEFT(G1925,2)+100)</f>
        <v>#VALUE!</v>
      </c>
    </row>
    <row r="1926" spans="1:41">
      <c r="A1926" s="261" t="e">
        <f t="shared" si="246"/>
        <v>#VALUE!</v>
      </c>
      <c r="B1926" s="241">
        <v>1923</v>
      </c>
      <c r="C1926" s="242"/>
      <c r="D1926" s="257" t="str">
        <f t="shared" si="247"/>
        <v/>
      </c>
      <c r="E1926" s="234"/>
      <c r="F1926" s="234"/>
      <c r="G1926" s="242"/>
      <c r="H1926" s="257" t="str">
        <f t="shared" si="248"/>
        <v/>
      </c>
      <c r="I1926" s="234"/>
      <c r="J1926" s="234"/>
      <c r="K1926" s="234"/>
      <c r="L1926" s="234"/>
      <c r="M1926" s="308">
        <f t="shared" si="249"/>
        <v>0</v>
      </c>
      <c r="N1926" s="234"/>
      <c r="O1926" s="234"/>
      <c r="P1926" s="234"/>
      <c r="Q1926" s="234"/>
      <c r="R1926" s="234"/>
      <c r="S1926" s="234"/>
      <c r="T1926" s="234"/>
      <c r="U1926" s="234"/>
      <c r="V1926" s="234"/>
      <c r="W1926" s="234"/>
      <c r="X1926" s="234"/>
      <c r="Y1926" s="234"/>
      <c r="Z1926" s="234"/>
      <c r="AA1926" s="234"/>
      <c r="AB1926" s="234"/>
      <c r="AC1926" s="234"/>
      <c r="AD1926" s="234"/>
      <c r="AE1926" s="234"/>
      <c r="AF1926" s="234"/>
      <c r="AG1926" s="234"/>
      <c r="AH1926" s="234"/>
      <c r="AI1926" s="234"/>
      <c r="AJ1926" s="234"/>
      <c r="AK1926" s="234"/>
      <c r="AL1926" s="258" t="str">
        <f t="shared" si="251"/>
        <v>нет</v>
      </c>
      <c r="AM1926" s="258" t="str">
        <f t="shared" ref="AM1926:AM1989" si="253">IF($I1926&lt;=9,"нет","да")</f>
        <v>нет</v>
      </c>
      <c r="AN1926" s="258">
        <f t="shared" si="250"/>
        <v>0</v>
      </c>
      <c r="AO1926" s="258" t="e">
        <f t="shared" si="252"/>
        <v>#VALUE!</v>
      </c>
    </row>
    <row r="1927" spans="1:41">
      <c r="A1927" s="261" t="e">
        <f t="shared" si="246"/>
        <v>#VALUE!</v>
      </c>
      <c r="B1927" s="241">
        <v>1924</v>
      </c>
      <c r="C1927" s="242"/>
      <c r="D1927" s="257" t="str">
        <f t="shared" si="247"/>
        <v/>
      </c>
      <c r="E1927" s="234"/>
      <c r="F1927" s="234"/>
      <c r="G1927" s="242"/>
      <c r="H1927" s="257" t="str">
        <f t="shared" si="248"/>
        <v/>
      </c>
      <c r="I1927" s="234"/>
      <c r="J1927" s="234"/>
      <c r="K1927" s="234"/>
      <c r="L1927" s="234"/>
      <c r="M1927" s="308">
        <f t="shared" si="249"/>
        <v>0</v>
      </c>
      <c r="N1927" s="234"/>
      <c r="O1927" s="234"/>
      <c r="P1927" s="234"/>
      <c r="Q1927" s="234"/>
      <c r="R1927" s="234"/>
      <c r="S1927" s="234"/>
      <c r="T1927" s="234"/>
      <c r="U1927" s="234"/>
      <c r="V1927" s="234"/>
      <c r="W1927" s="234"/>
      <c r="X1927" s="234"/>
      <c r="Y1927" s="234"/>
      <c r="Z1927" s="234"/>
      <c r="AA1927" s="234"/>
      <c r="AB1927" s="234"/>
      <c r="AC1927" s="234"/>
      <c r="AD1927" s="234"/>
      <c r="AE1927" s="234"/>
      <c r="AF1927" s="234"/>
      <c r="AG1927" s="234"/>
      <c r="AH1927" s="234"/>
      <c r="AI1927" s="234"/>
      <c r="AJ1927" s="234"/>
      <c r="AK1927" s="234"/>
      <c r="AL1927" s="258" t="str">
        <f t="shared" si="251"/>
        <v>нет</v>
      </c>
      <c r="AM1927" s="258" t="str">
        <f t="shared" si="253"/>
        <v>нет</v>
      </c>
      <c r="AN1927" s="258">
        <f t="shared" si="250"/>
        <v>0</v>
      </c>
      <c r="AO1927" s="258" t="e">
        <f t="shared" si="252"/>
        <v>#VALUE!</v>
      </c>
    </row>
    <row r="1928" spans="1:41">
      <c r="A1928" s="261" t="e">
        <f t="shared" ref="A1928:A1991" si="254">IF($AO1928=$C1928, "Код_ОО+МСУ_верно", "Требуется проверка кода ОО или МСУ, кроме 101, 102,103")</f>
        <v>#VALUE!</v>
      </c>
      <c r="B1928" s="241">
        <v>1925</v>
      </c>
      <c r="C1928" s="242"/>
      <c r="D1928" s="257" t="str">
        <f t="shared" si="247"/>
        <v/>
      </c>
      <c r="E1928" s="234"/>
      <c r="F1928" s="234"/>
      <c r="G1928" s="242"/>
      <c r="H1928" s="257" t="str">
        <f t="shared" si="248"/>
        <v/>
      </c>
      <c r="I1928" s="234"/>
      <c r="J1928" s="234"/>
      <c r="K1928" s="234"/>
      <c r="L1928" s="234"/>
      <c r="M1928" s="308">
        <f t="shared" si="249"/>
        <v>0</v>
      </c>
      <c r="N1928" s="234"/>
      <c r="O1928" s="234"/>
      <c r="P1928" s="234"/>
      <c r="Q1928" s="234"/>
      <c r="R1928" s="234"/>
      <c r="S1928" s="234"/>
      <c r="T1928" s="234"/>
      <c r="U1928" s="234"/>
      <c r="V1928" s="234"/>
      <c r="W1928" s="234"/>
      <c r="X1928" s="234"/>
      <c r="Y1928" s="234"/>
      <c r="Z1928" s="234"/>
      <c r="AA1928" s="234"/>
      <c r="AB1928" s="234"/>
      <c r="AC1928" s="234"/>
      <c r="AD1928" s="234"/>
      <c r="AE1928" s="234"/>
      <c r="AF1928" s="234"/>
      <c r="AG1928" s="234"/>
      <c r="AH1928" s="234"/>
      <c r="AI1928" s="234"/>
      <c r="AJ1928" s="234"/>
      <c r="AK1928" s="234"/>
      <c r="AL1928" s="258" t="str">
        <f t="shared" si="251"/>
        <v>нет</v>
      </c>
      <c r="AM1928" s="258" t="str">
        <f t="shared" si="253"/>
        <v>нет</v>
      </c>
      <c r="AN1928" s="258">
        <f t="shared" si="250"/>
        <v>0</v>
      </c>
      <c r="AO1928" s="258" t="e">
        <f t="shared" si="252"/>
        <v>#VALUE!</v>
      </c>
    </row>
    <row r="1929" spans="1:41">
      <c r="A1929" s="261" t="e">
        <f t="shared" si="254"/>
        <v>#VALUE!</v>
      </c>
      <c r="B1929" s="241">
        <v>1926</v>
      </c>
      <c r="C1929" s="242"/>
      <c r="D1929" s="257" t="str">
        <f t="shared" si="247"/>
        <v/>
      </c>
      <c r="E1929" s="234"/>
      <c r="F1929" s="234"/>
      <c r="G1929" s="242"/>
      <c r="H1929" s="257" t="str">
        <f t="shared" si="248"/>
        <v/>
      </c>
      <c r="I1929" s="234"/>
      <c r="J1929" s="234"/>
      <c r="K1929" s="234"/>
      <c r="L1929" s="234"/>
      <c r="M1929" s="308">
        <f t="shared" si="249"/>
        <v>0</v>
      </c>
      <c r="N1929" s="234"/>
      <c r="O1929" s="234"/>
      <c r="P1929" s="234"/>
      <c r="Q1929" s="234"/>
      <c r="R1929" s="234"/>
      <c r="S1929" s="234"/>
      <c r="T1929" s="234"/>
      <c r="U1929" s="234"/>
      <c r="V1929" s="234"/>
      <c r="W1929" s="234"/>
      <c r="X1929" s="234"/>
      <c r="Y1929" s="234"/>
      <c r="Z1929" s="234"/>
      <c r="AA1929" s="234"/>
      <c r="AB1929" s="234"/>
      <c r="AC1929" s="234"/>
      <c r="AD1929" s="234"/>
      <c r="AE1929" s="234"/>
      <c r="AF1929" s="234"/>
      <c r="AG1929" s="234"/>
      <c r="AH1929" s="234"/>
      <c r="AI1929" s="234"/>
      <c r="AJ1929" s="234"/>
      <c r="AK1929" s="234"/>
      <c r="AL1929" s="258" t="str">
        <f t="shared" si="251"/>
        <v>нет</v>
      </c>
      <c r="AM1929" s="258" t="str">
        <f t="shared" si="253"/>
        <v>нет</v>
      </c>
      <c r="AN1929" s="258">
        <f t="shared" si="250"/>
        <v>0</v>
      </c>
      <c r="AO1929" s="258" t="e">
        <f t="shared" si="252"/>
        <v>#VALUE!</v>
      </c>
    </row>
    <row r="1930" spans="1:41">
      <c r="A1930" s="261" t="e">
        <f t="shared" si="254"/>
        <v>#VALUE!</v>
      </c>
      <c r="B1930" s="241">
        <v>1927</v>
      </c>
      <c r="C1930" s="242"/>
      <c r="D1930" s="257" t="str">
        <f t="shared" si="247"/>
        <v/>
      </c>
      <c r="E1930" s="234"/>
      <c r="F1930" s="234"/>
      <c r="G1930" s="242"/>
      <c r="H1930" s="257" t="str">
        <f t="shared" si="248"/>
        <v/>
      </c>
      <c r="I1930" s="234"/>
      <c r="J1930" s="234"/>
      <c r="K1930" s="234"/>
      <c r="L1930" s="234"/>
      <c r="M1930" s="308">
        <f t="shared" si="249"/>
        <v>0</v>
      </c>
      <c r="N1930" s="234"/>
      <c r="O1930" s="234"/>
      <c r="P1930" s="234"/>
      <c r="Q1930" s="234"/>
      <c r="R1930" s="234"/>
      <c r="S1930" s="234"/>
      <c r="T1930" s="234"/>
      <c r="U1930" s="234"/>
      <c r="V1930" s="234"/>
      <c r="W1930" s="234"/>
      <c r="X1930" s="234"/>
      <c r="Y1930" s="234"/>
      <c r="Z1930" s="234"/>
      <c r="AA1930" s="234"/>
      <c r="AB1930" s="234"/>
      <c r="AC1930" s="234"/>
      <c r="AD1930" s="234"/>
      <c r="AE1930" s="234"/>
      <c r="AF1930" s="234"/>
      <c r="AG1930" s="234"/>
      <c r="AH1930" s="234"/>
      <c r="AI1930" s="234"/>
      <c r="AJ1930" s="234"/>
      <c r="AK1930" s="234"/>
      <c r="AL1930" s="258" t="str">
        <f t="shared" si="251"/>
        <v>нет</v>
      </c>
      <c r="AM1930" s="258" t="str">
        <f t="shared" si="253"/>
        <v>нет</v>
      </c>
      <c r="AN1930" s="258">
        <f t="shared" si="250"/>
        <v>0</v>
      </c>
      <c r="AO1930" s="258" t="e">
        <f t="shared" si="252"/>
        <v>#VALUE!</v>
      </c>
    </row>
    <row r="1931" spans="1:41">
      <c r="A1931" s="261" t="e">
        <f t="shared" si="254"/>
        <v>#VALUE!</v>
      </c>
      <c r="B1931" s="241">
        <v>1928</v>
      </c>
      <c r="C1931" s="242"/>
      <c r="D1931" s="257" t="str">
        <f t="shared" si="247"/>
        <v/>
      </c>
      <c r="E1931" s="234"/>
      <c r="F1931" s="234"/>
      <c r="G1931" s="242"/>
      <c r="H1931" s="257" t="str">
        <f t="shared" si="248"/>
        <v/>
      </c>
      <c r="I1931" s="234"/>
      <c r="J1931" s="234"/>
      <c r="K1931" s="234"/>
      <c r="L1931" s="234"/>
      <c r="M1931" s="308">
        <f t="shared" si="249"/>
        <v>0</v>
      </c>
      <c r="N1931" s="234"/>
      <c r="O1931" s="234"/>
      <c r="P1931" s="234"/>
      <c r="Q1931" s="234"/>
      <c r="R1931" s="234"/>
      <c r="S1931" s="234"/>
      <c r="T1931" s="234"/>
      <c r="U1931" s="234"/>
      <c r="V1931" s="234"/>
      <c r="W1931" s="234"/>
      <c r="X1931" s="234"/>
      <c r="Y1931" s="234"/>
      <c r="Z1931" s="234"/>
      <c r="AA1931" s="234"/>
      <c r="AB1931" s="234"/>
      <c r="AC1931" s="234"/>
      <c r="AD1931" s="234"/>
      <c r="AE1931" s="234"/>
      <c r="AF1931" s="234"/>
      <c r="AG1931" s="234"/>
      <c r="AH1931" s="234"/>
      <c r="AI1931" s="234"/>
      <c r="AJ1931" s="234"/>
      <c r="AK1931" s="234"/>
      <c r="AL1931" s="258" t="str">
        <f t="shared" si="251"/>
        <v>нет</v>
      </c>
      <c r="AM1931" s="258" t="str">
        <f t="shared" si="253"/>
        <v>нет</v>
      </c>
      <c r="AN1931" s="258">
        <f t="shared" si="250"/>
        <v>0</v>
      </c>
      <c r="AO1931" s="258" t="e">
        <f t="shared" si="252"/>
        <v>#VALUE!</v>
      </c>
    </row>
    <row r="1932" spans="1:41">
      <c r="A1932" s="261" t="e">
        <f t="shared" si="254"/>
        <v>#VALUE!</v>
      </c>
      <c r="B1932" s="241">
        <v>1929</v>
      </c>
      <c r="C1932" s="242"/>
      <c r="D1932" s="257" t="str">
        <f t="shared" si="247"/>
        <v/>
      </c>
      <c r="E1932" s="234"/>
      <c r="F1932" s="234"/>
      <c r="G1932" s="242"/>
      <c r="H1932" s="257" t="str">
        <f t="shared" si="248"/>
        <v/>
      </c>
      <c r="I1932" s="234"/>
      <c r="J1932" s="234"/>
      <c r="K1932" s="234"/>
      <c r="L1932" s="234"/>
      <c r="M1932" s="308">
        <f t="shared" si="249"/>
        <v>0</v>
      </c>
      <c r="N1932" s="234"/>
      <c r="O1932" s="234"/>
      <c r="P1932" s="234"/>
      <c r="Q1932" s="234"/>
      <c r="R1932" s="234"/>
      <c r="S1932" s="234"/>
      <c r="T1932" s="234"/>
      <c r="U1932" s="234"/>
      <c r="V1932" s="234"/>
      <c r="W1932" s="234"/>
      <c r="X1932" s="234"/>
      <c r="Y1932" s="234"/>
      <c r="Z1932" s="234"/>
      <c r="AA1932" s="234"/>
      <c r="AB1932" s="234"/>
      <c r="AC1932" s="234"/>
      <c r="AD1932" s="234"/>
      <c r="AE1932" s="234"/>
      <c r="AF1932" s="234"/>
      <c r="AG1932" s="234"/>
      <c r="AH1932" s="234"/>
      <c r="AI1932" s="234"/>
      <c r="AJ1932" s="234"/>
      <c r="AK1932" s="234"/>
      <c r="AL1932" s="258" t="str">
        <f t="shared" si="251"/>
        <v>нет</v>
      </c>
      <c r="AM1932" s="258" t="str">
        <f t="shared" si="253"/>
        <v>нет</v>
      </c>
      <c r="AN1932" s="258">
        <f t="shared" si="250"/>
        <v>0</v>
      </c>
      <c r="AO1932" s="258" t="e">
        <f t="shared" si="252"/>
        <v>#VALUE!</v>
      </c>
    </row>
    <row r="1933" spans="1:41">
      <c r="A1933" s="261" t="e">
        <f t="shared" si="254"/>
        <v>#VALUE!</v>
      </c>
      <c r="B1933" s="241">
        <v>1930</v>
      </c>
      <c r="C1933" s="242"/>
      <c r="D1933" s="257" t="str">
        <f t="shared" si="247"/>
        <v/>
      </c>
      <c r="E1933" s="234"/>
      <c r="F1933" s="234"/>
      <c r="G1933" s="242"/>
      <c r="H1933" s="257" t="str">
        <f t="shared" si="248"/>
        <v/>
      </c>
      <c r="I1933" s="234"/>
      <c r="J1933" s="234"/>
      <c r="K1933" s="234"/>
      <c r="L1933" s="234"/>
      <c r="M1933" s="308">
        <f t="shared" si="249"/>
        <v>0</v>
      </c>
      <c r="N1933" s="234"/>
      <c r="O1933" s="234"/>
      <c r="P1933" s="234"/>
      <c r="Q1933" s="234"/>
      <c r="R1933" s="234"/>
      <c r="S1933" s="234"/>
      <c r="T1933" s="234"/>
      <c r="U1933" s="234"/>
      <c r="V1933" s="234"/>
      <c r="W1933" s="234"/>
      <c r="X1933" s="234"/>
      <c r="Y1933" s="234"/>
      <c r="Z1933" s="234"/>
      <c r="AA1933" s="234"/>
      <c r="AB1933" s="234"/>
      <c r="AC1933" s="234"/>
      <c r="AD1933" s="234"/>
      <c r="AE1933" s="234"/>
      <c r="AF1933" s="234"/>
      <c r="AG1933" s="234"/>
      <c r="AH1933" s="234"/>
      <c r="AI1933" s="234"/>
      <c r="AJ1933" s="234"/>
      <c r="AK1933" s="234"/>
      <c r="AL1933" s="258" t="str">
        <f t="shared" si="251"/>
        <v>нет</v>
      </c>
      <c r="AM1933" s="258" t="str">
        <f t="shared" si="253"/>
        <v>нет</v>
      </c>
      <c r="AN1933" s="258">
        <f t="shared" si="250"/>
        <v>0</v>
      </c>
      <c r="AO1933" s="258" t="e">
        <f t="shared" si="252"/>
        <v>#VALUE!</v>
      </c>
    </row>
    <row r="1934" spans="1:41">
      <c r="A1934" s="261" t="e">
        <f t="shared" si="254"/>
        <v>#VALUE!</v>
      </c>
      <c r="B1934" s="241">
        <v>1931</v>
      </c>
      <c r="C1934" s="242"/>
      <c r="D1934" s="257" t="str">
        <f t="shared" si="247"/>
        <v/>
      </c>
      <c r="E1934" s="234"/>
      <c r="F1934" s="234"/>
      <c r="G1934" s="242"/>
      <c r="H1934" s="257" t="str">
        <f t="shared" si="248"/>
        <v/>
      </c>
      <c r="I1934" s="234"/>
      <c r="J1934" s="234"/>
      <c r="K1934" s="234"/>
      <c r="L1934" s="234"/>
      <c r="M1934" s="308">
        <f t="shared" si="249"/>
        <v>0</v>
      </c>
      <c r="N1934" s="234"/>
      <c r="O1934" s="234"/>
      <c r="P1934" s="234"/>
      <c r="Q1934" s="234"/>
      <c r="R1934" s="234"/>
      <c r="S1934" s="234"/>
      <c r="T1934" s="234"/>
      <c r="U1934" s="234"/>
      <c r="V1934" s="234"/>
      <c r="W1934" s="234"/>
      <c r="X1934" s="234"/>
      <c r="Y1934" s="234"/>
      <c r="Z1934" s="234"/>
      <c r="AA1934" s="234"/>
      <c r="AB1934" s="234"/>
      <c r="AC1934" s="234"/>
      <c r="AD1934" s="234"/>
      <c r="AE1934" s="234"/>
      <c r="AF1934" s="234"/>
      <c r="AG1934" s="234"/>
      <c r="AH1934" s="234"/>
      <c r="AI1934" s="234"/>
      <c r="AJ1934" s="234"/>
      <c r="AK1934" s="234"/>
      <c r="AL1934" s="258" t="str">
        <f t="shared" si="251"/>
        <v>нет</v>
      </c>
      <c r="AM1934" s="258" t="str">
        <f t="shared" si="253"/>
        <v>нет</v>
      </c>
      <c r="AN1934" s="258">
        <f t="shared" si="250"/>
        <v>0</v>
      </c>
      <c r="AO1934" s="258" t="e">
        <f t="shared" si="252"/>
        <v>#VALUE!</v>
      </c>
    </row>
    <row r="1935" spans="1:41">
      <c r="A1935" s="261" t="e">
        <f t="shared" si="254"/>
        <v>#VALUE!</v>
      </c>
      <c r="B1935" s="241">
        <v>1932</v>
      </c>
      <c r="C1935" s="242"/>
      <c r="D1935" s="257" t="str">
        <f t="shared" si="247"/>
        <v/>
      </c>
      <c r="E1935" s="234"/>
      <c r="F1935" s="234"/>
      <c r="G1935" s="242"/>
      <c r="H1935" s="257" t="str">
        <f t="shared" si="248"/>
        <v/>
      </c>
      <c r="I1935" s="234"/>
      <c r="J1935" s="234"/>
      <c r="K1935" s="234"/>
      <c r="L1935" s="234"/>
      <c r="M1935" s="308">
        <f t="shared" si="249"/>
        <v>0</v>
      </c>
      <c r="N1935" s="234"/>
      <c r="O1935" s="234"/>
      <c r="P1935" s="234"/>
      <c r="Q1935" s="234"/>
      <c r="R1935" s="234"/>
      <c r="S1935" s="234"/>
      <c r="T1935" s="234"/>
      <c r="U1935" s="234"/>
      <c r="V1935" s="234"/>
      <c r="W1935" s="234"/>
      <c r="X1935" s="234"/>
      <c r="Y1935" s="234"/>
      <c r="Z1935" s="234"/>
      <c r="AA1935" s="234"/>
      <c r="AB1935" s="234"/>
      <c r="AC1935" s="234"/>
      <c r="AD1935" s="234"/>
      <c r="AE1935" s="234"/>
      <c r="AF1935" s="234"/>
      <c r="AG1935" s="234"/>
      <c r="AH1935" s="234"/>
      <c r="AI1935" s="234"/>
      <c r="AJ1935" s="234"/>
      <c r="AK1935" s="234"/>
      <c r="AL1935" s="258" t="str">
        <f t="shared" si="251"/>
        <v>нет</v>
      </c>
      <c r="AM1935" s="258" t="str">
        <f t="shared" si="253"/>
        <v>нет</v>
      </c>
      <c r="AN1935" s="258">
        <f t="shared" si="250"/>
        <v>0</v>
      </c>
      <c r="AO1935" s="258" t="e">
        <f t="shared" si="252"/>
        <v>#VALUE!</v>
      </c>
    </row>
    <row r="1936" spans="1:41">
      <c r="A1936" s="261" t="e">
        <f t="shared" si="254"/>
        <v>#VALUE!</v>
      </c>
      <c r="B1936" s="241">
        <v>1933</v>
      </c>
      <c r="C1936" s="242"/>
      <c r="D1936" s="257" t="str">
        <f t="shared" si="247"/>
        <v/>
      </c>
      <c r="E1936" s="234"/>
      <c r="F1936" s="234"/>
      <c r="G1936" s="242"/>
      <c r="H1936" s="257" t="str">
        <f t="shared" si="248"/>
        <v/>
      </c>
      <c r="I1936" s="234"/>
      <c r="J1936" s="234"/>
      <c r="K1936" s="234"/>
      <c r="L1936" s="234"/>
      <c r="M1936" s="308">
        <f t="shared" si="249"/>
        <v>0</v>
      </c>
      <c r="N1936" s="234"/>
      <c r="O1936" s="234"/>
      <c r="P1936" s="234"/>
      <c r="Q1936" s="234"/>
      <c r="R1936" s="234"/>
      <c r="S1936" s="234"/>
      <c r="T1936" s="234"/>
      <c r="U1936" s="234"/>
      <c r="V1936" s="234"/>
      <c r="W1936" s="234"/>
      <c r="X1936" s="234"/>
      <c r="Y1936" s="234"/>
      <c r="Z1936" s="234"/>
      <c r="AA1936" s="234"/>
      <c r="AB1936" s="234"/>
      <c r="AC1936" s="234"/>
      <c r="AD1936" s="234"/>
      <c r="AE1936" s="234"/>
      <c r="AF1936" s="234"/>
      <c r="AG1936" s="234"/>
      <c r="AH1936" s="234"/>
      <c r="AI1936" s="234"/>
      <c r="AJ1936" s="234"/>
      <c r="AK1936" s="234"/>
      <c r="AL1936" s="258" t="str">
        <f t="shared" si="251"/>
        <v>нет</v>
      </c>
      <c r="AM1936" s="258" t="str">
        <f t="shared" si="253"/>
        <v>нет</v>
      </c>
      <c r="AN1936" s="258">
        <f t="shared" si="250"/>
        <v>0</v>
      </c>
      <c r="AO1936" s="258" t="e">
        <f t="shared" si="252"/>
        <v>#VALUE!</v>
      </c>
    </row>
    <row r="1937" spans="1:41">
      <c r="A1937" s="261" t="e">
        <f t="shared" si="254"/>
        <v>#VALUE!</v>
      </c>
      <c r="B1937" s="241">
        <v>1934</v>
      </c>
      <c r="C1937" s="242"/>
      <c r="D1937" s="257" t="str">
        <f t="shared" si="247"/>
        <v/>
      </c>
      <c r="E1937" s="234"/>
      <c r="F1937" s="234"/>
      <c r="G1937" s="242"/>
      <c r="H1937" s="257" t="str">
        <f t="shared" si="248"/>
        <v/>
      </c>
      <c r="I1937" s="234"/>
      <c r="J1937" s="234"/>
      <c r="K1937" s="234"/>
      <c r="L1937" s="234"/>
      <c r="M1937" s="308">
        <f t="shared" si="249"/>
        <v>0</v>
      </c>
      <c r="N1937" s="234"/>
      <c r="O1937" s="234"/>
      <c r="P1937" s="234"/>
      <c r="Q1937" s="234"/>
      <c r="R1937" s="234"/>
      <c r="S1937" s="234"/>
      <c r="T1937" s="234"/>
      <c r="U1937" s="234"/>
      <c r="V1937" s="234"/>
      <c r="W1937" s="234"/>
      <c r="X1937" s="234"/>
      <c r="Y1937" s="234"/>
      <c r="Z1937" s="234"/>
      <c r="AA1937" s="234"/>
      <c r="AB1937" s="234"/>
      <c r="AC1937" s="234"/>
      <c r="AD1937" s="234"/>
      <c r="AE1937" s="234"/>
      <c r="AF1937" s="234"/>
      <c r="AG1937" s="234"/>
      <c r="AH1937" s="234"/>
      <c r="AI1937" s="234"/>
      <c r="AJ1937" s="234"/>
      <c r="AK1937" s="234"/>
      <c r="AL1937" s="258" t="str">
        <f t="shared" si="251"/>
        <v>нет</v>
      </c>
      <c r="AM1937" s="258" t="str">
        <f t="shared" si="253"/>
        <v>нет</v>
      </c>
      <c r="AN1937" s="258">
        <f t="shared" si="250"/>
        <v>0</v>
      </c>
      <c r="AO1937" s="258" t="e">
        <f t="shared" si="252"/>
        <v>#VALUE!</v>
      </c>
    </row>
    <row r="1938" spans="1:41">
      <c r="A1938" s="261" t="e">
        <f t="shared" si="254"/>
        <v>#VALUE!</v>
      </c>
      <c r="B1938" s="241">
        <v>1935</v>
      </c>
      <c r="C1938" s="242"/>
      <c r="D1938" s="257" t="str">
        <f t="shared" si="247"/>
        <v/>
      </c>
      <c r="E1938" s="234"/>
      <c r="F1938" s="234"/>
      <c r="G1938" s="242"/>
      <c r="H1938" s="257" t="str">
        <f t="shared" si="248"/>
        <v/>
      </c>
      <c r="I1938" s="234"/>
      <c r="J1938" s="234"/>
      <c r="K1938" s="234"/>
      <c r="L1938" s="234"/>
      <c r="M1938" s="308">
        <f t="shared" si="249"/>
        <v>0</v>
      </c>
      <c r="N1938" s="234"/>
      <c r="O1938" s="234"/>
      <c r="P1938" s="234"/>
      <c r="Q1938" s="234"/>
      <c r="R1938" s="234"/>
      <c r="S1938" s="234"/>
      <c r="T1938" s="234"/>
      <c r="U1938" s="234"/>
      <c r="V1938" s="234"/>
      <c r="W1938" s="234"/>
      <c r="X1938" s="234"/>
      <c r="Y1938" s="234"/>
      <c r="Z1938" s="234"/>
      <c r="AA1938" s="234"/>
      <c r="AB1938" s="234"/>
      <c r="AC1938" s="234"/>
      <c r="AD1938" s="234"/>
      <c r="AE1938" s="234"/>
      <c r="AF1938" s="234"/>
      <c r="AG1938" s="234"/>
      <c r="AH1938" s="234"/>
      <c r="AI1938" s="234"/>
      <c r="AJ1938" s="234"/>
      <c r="AK1938" s="234"/>
      <c r="AL1938" s="258" t="str">
        <f t="shared" si="251"/>
        <v>нет</v>
      </c>
      <c r="AM1938" s="258" t="str">
        <f t="shared" si="253"/>
        <v>нет</v>
      </c>
      <c r="AN1938" s="258">
        <f t="shared" si="250"/>
        <v>0</v>
      </c>
      <c r="AO1938" s="258" t="e">
        <f t="shared" si="252"/>
        <v>#VALUE!</v>
      </c>
    </row>
    <row r="1939" spans="1:41">
      <c r="A1939" s="261" t="e">
        <f t="shared" si="254"/>
        <v>#VALUE!</v>
      </c>
      <c r="B1939" s="241">
        <v>1936</v>
      </c>
      <c r="C1939" s="242"/>
      <c r="D1939" s="257" t="str">
        <f t="shared" si="247"/>
        <v/>
      </c>
      <c r="E1939" s="234"/>
      <c r="F1939" s="234"/>
      <c r="G1939" s="242"/>
      <c r="H1939" s="257" t="str">
        <f t="shared" si="248"/>
        <v/>
      </c>
      <c r="I1939" s="234"/>
      <c r="J1939" s="234"/>
      <c r="K1939" s="234"/>
      <c r="L1939" s="234"/>
      <c r="M1939" s="308">
        <f t="shared" si="249"/>
        <v>0</v>
      </c>
      <c r="N1939" s="234"/>
      <c r="O1939" s="234"/>
      <c r="P1939" s="234"/>
      <c r="Q1939" s="234"/>
      <c r="R1939" s="234"/>
      <c r="S1939" s="234"/>
      <c r="T1939" s="234"/>
      <c r="U1939" s="234"/>
      <c r="V1939" s="234"/>
      <c r="W1939" s="234"/>
      <c r="X1939" s="234"/>
      <c r="Y1939" s="234"/>
      <c r="Z1939" s="234"/>
      <c r="AA1939" s="234"/>
      <c r="AB1939" s="234"/>
      <c r="AC1939" s="234"/>
      <c r="AD1939" s="234"/>
      <c r="AE1939" s="234"/>
      <c r="AF1939" s="234"/>
      <c r="AG1939" s="234"/>
      <c r="AH1939" s="234"/>
      <c r="AI1939" s="234"/>
      <c r="AJ1939" s="234"/>
      <c r="AK1939" s="234"/>
      <c r="AL1939" s="258" t="str">
        <f t="shared" si="251"/>
        <v>нет</v>
      </c>
      <c r="AM1939" s="258" t="str">
        <f t="shared" si="253"/>
        <v>нет</v>
      </c>
      <c r="AN1939" s="258">
        <f t="shared" si="250"/>
        <v>0</v>
      </c>
      <c r="AO1939" s="258" t="e">
        <f t="shared" si="252"/>
        <v>#VALUE!</v>
      </c>
    </row>
    <row r="1940" spans="1:41">
      <c r="A1940" s="261" t="e">
        <f t="shared" si="254"/>
        <v>#VALUE!</v>
      </c>
      <c r="B1940" s="241">
        <v>1937</v>
      </c>
      <c r="C1940" s="242"/>
      <c r="D1940" s="257" t="str">
        <f t="shared" si="247"/>
        <v/>
      </c>
      <c r="E1940" s="234"/>
      <c r="F1940" s="234"/>
      <c r="G1940" s="242"/>
      <c r="H1940" s="257" t="str">
        <f t="shared" si="248"/>
        <v/>
      </c>
      <c r="I1940" s="234"/>
      <c r="J1940" s="234"/>
      <c r="K1940" s="234"/>
      <c r="L1940" s="234"/>
      <c r="M1940" s="308">
        <f t="shared" si="249"/>
        <v>0</v>
      </c>
      <c r="N1940" s="234"/>
      <c r="O1940" s="234"/>
      <c r="P1940" s="234"/>
      <c r="Q1940" s="234"/>
      <c r="R1940" s="234"/>
      <c r="S1940" s="234"/>
      <c r="T1940" s="234"/>
      <c r="U1940" s="234"/>
      <c r="V1940" s="234"/>
      <c r="W1940" s="234"/>
      <c r="X1940" s="234"/>
      <c r="Y1940" s="234"/>
      <c r="Z1940" s="234"/>
      <c r="AA1940" s="234"/>
      <c r="AB1940" s="234"/>
      <c r="AC1940" s="234"/>
      <c r="AD1940" s="234"/>
      <c r="AE1940" s="234"/>
      <c r="AF1940" s="234"/>
      <c r="AG1940" s="234"/>
      <c r="AH1940" s="234"/>
      <c r="AI1940" s="234"/>
      <c r="AJ1940" s="234"/>
      <c r="AK1940" s="234"/>
      <c r="AL1940" s="258" t="str">
        <f t="shared" si="251"/>
        <v>нет</v>
      </c>
      <c r="AM1940" s="258" t="str">
        <f t="shared" si="253"/>
        <v>нет</v>
      </c>
      <c r="AN1940" s="258">
        <f t="shared" si="250"/>
        <v>0</v>
      </c>
      <c r="AO1940" s="258" t="e">
        <f t="shared" si="252"/>
        <v>#VALUE!</v>
      </c>
    </row>
    <row r="1941" spans="1:41">
      <c r="A1941" s="261" t="e">
        <f t="shared" si="254"/>
        <v>#VALUE!</v>
      </c>
      <c r="B1941" s="241">
        <v>1938</v>
      </c>
      <c r="C1941" s="242"/>
      <c r="D1941" s="257" t="str">
        <f t="shared" si="247"/>
        <v/>
      </c>
      <c r="E1941" s="234"/>
      <c r="F1941" s="234"/>
      <c r="G1941" s="242"/>
      <c r="H1941" s="257" t="str">
        <f t="shared" si="248"/>
        <v/>
      </c>
      <c r="I1941" s="234"/>
      <c r="J1941" s="234"/>
      <c r="K1941" s="234"/>
      <c r="L1941" s="234"/>
      <c r="M1941" s="308">
        <f t="shared" si="249"/>
        <v>0</v>
      </c>
      <c r="N1941" s="234"/>
      <c r="O1941" s="234"/>
      <c r="P1941" s="234"/>
      <c r="Q1941" s="234"/>
      <c r="R1941" s="234"/>
      <c r="S1941" s="234"/>
      <c r="T1941" s="234"/>
      <c r="U1941" s="234"/>
      <c r="V1941" s="234"/>
      <c r="W1941" s="234"/>
      <c r="X1941" s="234"/>
      <c r="Y1941" s="234"/>
      <c r="Z1941" s="234"/>
      <c r="AA1941" s="234"/>
      <c r="AB1941" s="234"/>
      <c r="AC1941" s="234"/>
      <c r="AD1941" s="234"/>
      <c r="AE1941" s="234"/>
      <c r="AF1941" s="234"/>
      <c r="AG1941" s="234"/>
      <c r="AH1941" s="234"/>
      <c r="AI1941" s="234"/>
      <c r="AJ1941" s="234"/>
      <c r="AK1941" s="234"/>
      <c r="AL1941" s="258" t="str">
        <f t="shared" si="251"/>
        <v>нет</v>
      </c>
      <c r="AM1941" s="258" t="str">
        <f t="shared" si="253"/>
        <v>нет</v>
      </c>
      <c r="AN1941" s="258">
        <f t="shared" si="250"/>
        <v>0</v>
      </c>
      <c r="AO1941" s="258" t="e">
        <f t="shared" si="252"/>
        <v>#VALUE!</v>
      </c>
    </row>
    <row r="1942" spans="1:41">
      <c r="A1942" s="261" t="e">
        <f t="shared" si="254"/>
        <v>#VALUE!</v>
      </c>
      <c r="B1942" s="241">
        <v>1939</v>
      </c>
      <c r="C1942" s="242"/>
      <c r="D1942" s="257" t="str">
        <f t="shared" si="247"/>
        <v/>
      </c>
      <c r="E1942" s="234"/>
      <c r="F1942" s="234"/>
      <c r="G1942" s="242"/>
      <c r="H1942" s="257" t="str">
        <f t="shared" si="248"/>
        <v/>
      </c>
      <c r="I1942" s="234"/>
      <c r="J1942" s="234"/>
      <c r="K1942" s="234"/>
      <c r="L1942" s="234"/>
      <c r="M1942" s="308">
        <f t="shared" si="249"/>
        <v>0</v>
      </c>
      <c r="N1942" s="234"/>
      <c r="O1942" s="234"/>
      <c r="P1942" s="234"/>
      <c r="Q1942" s="234"/>
      <c r="R1942" s="234"/>
      <c r="S1942" s="234"/>
      <c r="T1942" s="234"/>
      <c r="U1942" s="234"/>
      <c r="V1942" s="234"/>
      <c r="W1942" s="234"/>
      <c r="X1942" s="234"/>
      <c r="Y1942" s="234"/>
      <c r="Z1942" s="234"/>
      <c r="AA1942" s="234"/>
      <c r="AB1942" s="234"/>
      <c r="AC1942" s="234"/>
      <c r="AD1942" s="234"/>
      <c r="AE1942" s="234"/>
      <c r="AF1942" s="234"/>
      <c r="AG1942" s="234"/>
      <c r="AH1942" s="234"/>
      <c r="AI1942" s="234"/>
      <c r="AJ1942" s="234"/>
      <c r="AK1942" s="234"/>
      <c r="AL1942" s="258" t="str">
        <f t="shared" si="251"/>
        <v>нет</v>
      </c>
      <c r="AM1942" s="258" t="str">
        <f t="shared" si="253"/>
        <v>нет</v>
      </c>
      <c r="AN1942" s="258">
        <f t="shared" si="250"/>
        <v>0</v>
      </c>
      <c r="AO1942" s="258" t="e">
        <f t="shared" si="252"/>
        <v>#VALUE!</v>
      </c>
    </row>
    <row r="1943" spans="1:41">
      <c r="A1943" s="261" t="e">
        <f t="shared" si="254"/>
        <v>#VALUE!</v>
      </c>
      <c r="B1943" s="241">
        <v>1940</v>
      </c>
      <c r="C1943" s="242"/>
      <c r="D1943" s="257" t="str">
        <f t="shared" si="247"/>
        <v/>
      </c>
      <c r="E1943" s="234"/>
      <c r="F1943" s="234"/>
      <c r="G1943" s="242"/>
      <c r="H1943" s="257" t="str">
        <f t="shared" si="248"/>
        <v/>
      </c>
      <c r="I1943" s="234"/>
      <c r="J1943" s="234"/>
      <c r="K1943" s="234"/>
      <c r="L1943" s="234"/>
      <c r="M1943" s="308">
        <f t="shared" si="249"/>
        <v>0</v>
      </c>
      <c r="N1943" s="234"/>
      <c r="O1943" s="234"/>
      <c r="P1943" s="234"/>
      <c r="Q1943" s="234"/>
      <c r="R1943" s="234"/>
      <c r="S1943" s="234"/>
      <c r="T1943" s="234"/>
      <c r="U1943" s="234"/>
      <c r="V1943" s="234"/>
      <c r="W1943" s="234"/>
      <c r="X1943" s="234"/>
      <c r="Y1943" s="234"/>
      <c r="Z1943" s="234"/>
      <c r="AA1943" s="234"/>
      <c r="AB1943" s="234"/>
      <c r="AC1943" s="234"/>
      <c r="AD1943" s="234"/>
      <c r="AE1943" s="234"/>
      <c r="AF1943" s="234"/>
      <c r="AG1943" s="234"/>
      <c r="AH1943" s="234"/>
      <c r="AI1943" s="234"/>
      <c r="AJ1943" s="234"/>
      <c r="AK1943" s="234"/>
      <c r="AL1943" s="258" t="str">
        <f t="shared" si="251"/>
        <v>нет</v>
      </c>
      <c r="AM1943" s="258" t="str">
        <f t="shared" si="253"/>
        <v>нет</v>
      </c>
      <c r="AN1943" s="258">
        <f t="shared" si="250"/>
        <v>0</v>
      </c>
      <c r="AO1943" s="258" t="e">
        <f t="shared" si="252"/>
        <v>#VALUE!</v>
      </c>
    </row>
    <row r="1944" spans="1:41">
      <c r="A1944" s="261" t="e">
        <f t="shared" si="254"/>
        <v>#VALUE!</v>
      </c>
      <c r="B1944" s="241">
        <v>1941</v>
      </c>
      <c r="C1944" s="242"/>
      <c r="D1944" s="257" t="str">
        <f t="shared" si="247"/>
        <v/>
      </c>
      <c r="E1944" s="234"/>
      <c r="F1944" s="234"/>
      <c r="G1944" s="242"/>
      <c r="H1944" s="257" t="str">
        <f t="shared" si="248"/>
        <v/>
      </c>
      <c r="I1944" s="234"/>
      <c r="J1944" s="234"/>
      <c r="K1944" s="234"/>
      <c r="L1944" s="234"/>
      <c r="M1944" s="308">
        <f t="shared" si="249"/>
        <v>0</v>
      </c>
      <c r="N1944" s="234"/>
      <c r="O1944" s="234"/>
      <c r="P1944" s="234"/>
      <c r="Q1944" s="234"/>
      <c r="R1944" s="234"/>
      <c r="S1944" s="234"/>
      <c r="T1944" s="234"/>
      <c r="U1944" s="234"/>
      <c r="V1944" s="234"/>
      <c r="W1944" s="234"/>
      <c r="X1944" s="234"/>
      <c r="Y1944" s="234"/>
      <c r="Z1944" s="234"/>
      <c r="AA1944" s="234"/>
      <c r="AB1944" s="234"/>
      <c r="AC1944" s="234"/>
      <c r="AD1944" s="234"/>
      <c r="AE1944" s="234"/>
      <c r="AF1944" s="234"/>
      <c r="AG1944" s="234"/>
      <c r="AH1944" s="234"/>
      <c r="AI1944" s="234"/>
      <c r="AJ1944" s="234"/>
      <c r="AK1944" s="234"/>
      <c r="AL1944" s="258" t="str">
        <f t="shared" si="251"/>
        <v>нет</v>
      </c>
      <c r="AM1944" s="258" t="str">
        <f t="shared" si="253"/>
        <v>нет</v>
      </c>
      <c r="AN1944" s="258">
        <f t="shared" si="250"/>
        <v>0</v>
      </c>
      <c r="AO1944" s="258" t="e">
        <f t="shared" si="252"/>
        <v>#VALUE!</v>
      </c>
    </row>
    <row r="1945" spans="1:41">
      <c r="A1945" s="261" t="e">
        <f t="shared" si="254"/>
        <v>#VALUE!</v>
      </c>
      <c r="B1945" s="241">
        <v>1942</v>
      </c>
      <c r="C1945" s="242"/>
      <c r="D1945" s="257" t="str">
        <f t="shared" si="247"/>
        <v/>
      </c>
      <c r="E1945" s="234"/>
      <c r="F1945" s="234"/>
      <c r="G1945" s="242"/>
      <c r="H1945" s="257" t="str">
        <f t="shared" si="248"/>
        <v/>
      </c>
      <c r="I1945" s="234"/>
      <c r="J1945" s="234"/>
      <c r="K1945" s="234"/>
      <c r="L1945" s="234"/>
      <c r="M1945" s="308">
        <f t="shared" si="249"/>
        <v>0</v>
      </c>
      <c r="N1945" s="234"/>
      <c r="O1945" s="234"/>
      <c r="P1945" s="234"/>
      <c r="Q1945" s="234"/>
      <c r="R1945" s="234"/>
      <c r="S1945" s="234"/>
      <c r="T1945" s="234"/>
      <c r="U1945" s="234"/>
      <c r="V1945" s="234"/>
      <c r="W1945" s="234"/>
      <c r="X1945" s="234"/>
      <c r="Y1945" s="234"/>
      <c r="Z1945" s="234"/>
      <c r="AA1945" s="234"/>
      <c r="AB1945" s="234"/>
      <c r="AC1945" s="234"/>
      <c r="AD1945" s="234"/>
      <c r="AE1945" s="234"/>
      <c r="AF1945" s="234"/>
      <c r="AG1945" s="234"/>
      <c r="AH1945" s="234"/>
      <c r="AI1945" s="234"/>
      <c r="AJ1945" s="234"/>
      <c r="AK1945" s="234"/>
      <c r="AL1945" s="258" t="str">
        <f t="shared" si="251"/>
        <v>нет</v>
      </c>
      <c r="AM1945" s="258" t="str">
        <f t="shared" si="253"/>
        <v>нет</v>
      </c>
      <c r="AN1945" s="258">
        <f t="shared" si="250"/>
        <v>0</v>
      </c>
      <c r="AO1945" s="258" t="e">
        <f t="shared" si="252"/>
        <v>#VALUE!</v>
      </c>
    </row>
    <row r="1946" spans="1:41">
      <c r="A1946" s="261" t="e">
        <f t="shared" si="254"/>
        <v>#VALUE!</v>
      </c>
      <c r="B1946" s="241">
        <v>1943</v>
      </c>
      <c r="C1946" s="242"/>
      <c r="D1946" s="257" t="str">
        <f t="shared" si="247"/>
        <v/>
      </c>
      <c r="E1946" s="234"/>
      <c r="F1946" s="234"/>
      <c r="G1946" s="242"/>
      <c r="H1946" s="257" t="str">
        <f t="shared" si="248"/>
        <v/>
      </c>
      <c r="I1946" s="234"/>
      <c r="J1946" s="234"/>
      <c r="K1946" s="234"/>
      <c r="L1946" s="234"/>
      <c r="M1946" s="308">
        <f t="shared" si="249"/>
        <v>0</v>
      </c>
      <c r="N1946" s="234"/>
      <c r="O1946" s="234"/>
      <c r="P1946" s="234"/>
      <c r="Q1946" s="234"/>
      <c r="R1946" s="234"/>
      <c r="S1946" s="234"/>
      <c r="T1946" s="234"/>
      <c r="U1946" s="234"/>
      <c r="V1946" s="234"/>
      <c r="W1946" s="234"/>
      <c r="X1946" s="234"/>
      <c r="Y1946" s="234"/>
      <c r="Z1946" s="234"/>
      <c r="AA1946" s="234"/>
      <c r="AB1946" s="234"/>
      <c r="AC1946" s="234"/>
      <c r="AD1946" s="234"/>
      <c r="AE1946" s="234"/>
      <c r="AF1946" s="234"/>
      <c r="AG1946" s="234"/>
      <c r="AH1946" s="234"/>
      <c r="AI1946" s="234"/>
      <c r="AJ1946" s="234"/>
      <c r="AK1946" s="234"/>
      <c r="AL1946" s="258" t="str">
        <f t="shared" si="251"/>
        <v>нет</v>
      </c>
      <c r="AM1946" s="258" t="str">
        <f t="shared" si="253"/>
        <v>нет</v>
      </c>
      <c r="AN1946" s="258">
        <f t="shared" si="250"/>
        <v>0</v>
      </c>
      <c r="AO1946" s="258" t="e">
        <f t="shared" si="252"/>
        <v>#VALUE!</v>
      </c>
    </row>
    <row r="1947" spans="1:41">
      <c r="A1947" s="261" t="e">
        <f t="shared" si="254"/>
        <v>#VALUE!</v>
      </c>
      <c r="B1947" s="241">
        <v>1944</v>
      </c>
      <c r="C1947" s="242"/>
      <c r="D1947" s="257" t="str">
        <f t="shared" si="247"/>
        <v/>
      </c>
      <c r="E1947" s="234"/>
      <c r="F1947" s="234"/>
      <c r="G1947" s="242"/>
      <c r="H1947" s="257" t="str">
        <f t="shared" si="248"/>
        <v/>
      </c>
      <c r="I1947" s="234"/>
      <c r="J1947" s="234"/>
      <c r="K1947" s="234"/>
      <c r="L1947" s="234"/>
      <c r="M1947" s="308">
        <f t="shared" si="249"/>
        <v>0</v>
      </c>
      <c r="N1947" s="234"/>
      <c r="O1947" s="234"/>
      <c r="P1947" s="234"/>
      <c r="Q1947" s="234"/>
      <c r="R1947" s="234"/>
      <c r="S1947" s="234"/>
      <c r="T1947" s="234"/>
      <c r="U1947" s="234"/>
      <c r="V1947" s="234"/>
      <c r="W1947" s="234"/>
      <c r="X1947" s="234"/>
      <c r="Y1947" s="234"/>
      <c r="Z1947" s="234"/>
      <c r="AA1947" s="234"/>
      <c r="AB1947" s="234"/>
      <c r="AC1947" s="234"/>
      <c r="AD1947" s="234"/>
      <c r="AE1947" s="234"/>
      <c r="AF1947" s="234"/>
      <c r="AG1947" s="234"/>
      <c r="AH1947" s="234"/>
      <c r="AI1947" s="234"/>
      <c r="AJ1947" s="234"/>
      <c r="AK1947" s="234"/>
      <c r="AL1947" s="258" t="str">
        <f t="shared" si="251"/>
        <v>нет</v>
      </c>
      <c r="AM1947" s="258" t="str">
        <f t="shared" si="253"/>
        <v>нет</v>
      </c>
      <c r="AN1947" s="258">
        <f t="shared" si="250"/>
        <v>0</v>
      </c>
      <c r="AO1947" s="258" t="e">
        <f t="shared" si="252"/>
        <v>#VALUE!</v>
      </c>
    </row>
    <row r="1948" spans="1:41">
      <c r="A1948" s="261" t="e">
        <f t="shared" si="254"/>
        <v>#VALUE!</v>
      </c>
      <c r="B1948" s="241">
        <v>1945</v>
      </c>
      <c r="C1948" s="242"/>
      <c r="D1948" s="257" t="str">
        <f t="shared" si="247"/>
        <v/>
      </c>
      <c r="E1948" s="234"/>
      <c r="F1948" s="234"/>
      <c r="G1948" s="242"/>
      <c r="H1948" s="257" t="str">
        <f t="shared" si="248"/>
        <v/>
      </c>
      <c r="I1948" s="234"/>
      <c r="J1948" s="234"/>
      <c r="K1948" s="234"/>
      <c r="L1948" s="234"/>
      <c r="M1948" s="308">
        <f t="shared" si="249"/>
        <v>0</v>
      </c>
      <c r="N1948" s="234"/>
      <c r="O1948" s="234"/>
      <c r="P1948" s="234"/>
      <c r="Q1948" s="234"/>
      <c r="R1948" s="234"/>
      <c r="S1948" s="234"/>
      <c r="T1948" s="234"/>
      <c r="U1948" s="234"/>
      <c r="V1948" s="234"/>
      <c r="W1948" s="234"/>
      <c r="X1948" s="234"/>
      <c r="Y1948" s="234"/>
      <c r="Z1948" s="234"/>
      <c r="AA1948" s="234"/>
      <c r="AB1948" s="234"/>
      <c r="AC1948" s="234"/>
      <c r="AD1948" s="234"/>
      <c r="AE1948" s="234"/>
      <c r="AF1948" s="234"/>
      <c r="AG1948" s="234"/>
      <c r="AH1948" s="234"/>
      <c r="AI1948" s="234"/>
      <c r="AJ1948" s="234"/>
      <c r="AK1948" s="234"/>
      <c r="AL1948" s="258" t="str">
        <f t="shared" si="251"/>
        <v>нет</v>
      </c>
      <c r="AM1948" s="258" t="str">
        <f t="shared" si="253"/>
        <v>нет</v>
      </c>
      <c r="AN1948" s="258">
        <f t="shared" si="250"/>
        <v>0</v>
      </c>
      <c r="AO1948" s="258" t="e">
        <f t="shared" si="252"/>
        <v>#VALUE!</v>
      </c>
    </row>
    <row r="1949" spans="1:41">
      <c r="A1949" s="261" t="e">
        <f t="shared" si="254"/>
        <v>#VALUE!</v>
      </c>
      <c r="B1949" s="241">
        <v>1946</v>
      </c>
      <c r="C1949" s="242"/>
      <c r="D1949" s="257" t="str">
        <f t="shared" si="247"/>
        <v/>
      </c>
      <c r="E1949" s="234"/>
      <c r="F1949" s="234"/>
      <c r="G1949" s="242"/>
      <c r="H1949" s="257" t="str">
        <f t="shared" si="248"/>
        <v/>
      </c>
      <c r="I1949" s="234"/>
      <c r="J1949" s="234"/>
      <c r="K1949" s="234"/>
      <c r="L1949" s="234"/>
      <c r="M1949" s="308">
        <f t="shared" si="249"/>
        <v>0</v>
      </c>
      <c r="N1949" s="234"/>
      <c r="O1949" s="234"/>
      <c r="P1949" s="234"/>
      <c r="Q1949" s="234"/>
      <c r="R1949" s="234"/>
      <c r="S1949" s="234"/>
      <c r="T1949" s="234"/>
      <c r="U1949" s="234"/>
      <c r="V1949" s="234"/>
      <c r="W1949" s="234"/>
      <c r="X1949" s="234"/>
      <c r="Y1949" s="234"/>
      <c r="Z1949" s="234"/>
      <c r="AA1949" s="234"/>
      <c r="AB1949" s="234"/>
      <c r="AC1949" s="234"/>
      <c r="AD1949" s="234"/>
      <c r="AE1949" s="234"/>
      <c r="AF1949" s="234"/>
      <c r="AG1949" s="234"/>
      <c r="AH1949" s="234"/>
      <c r="AI1949" s="234"/>
      <c r="AJ1949" s="234"/>
      <c r="AK1949" s="234"/>
      <c r="AL1949" s="258" t="str">
        <f t="shared" si="251"/>
        <v>нет</v>
      </c>
      <c r="AM1949" s="258" t="str">
        <f t="shared" si="253"/>
        <v>нет</v>
      </c>
      <c r="AN1949" s="258">
        <f t="shared" si="250"/>
        <v>0</v>
      </c>
      <c r="AO1949" s="258" t="e">
        <f t="shared" si="252"/>
        <v>#VALUE!</v>
      </c>
    </row>
    <row r="1950" spans="1:41">
      <c r="A1950" s="261" t="e">
        <f t="shared" si="254"/>
        <v>#VALUE!</v>
      </c>
      <c r="B1950" s="241">
        <v>1947</v>
      </c>
      <c r="C1950" s="242"/>
      <c r="D1950" s="257" t="str">
        <f t="shared" si="247"/>
        <v/>
      </c>
      <c r="E1950" s="234"/>
      <c r="F1950" s="234"/>
      <c r="G1950" s="242"/>
      <c r="H1950" s="257" t="str">
        <f t="shared" si="248"/>
        <v/>
      </c>
      <c r="I1950" s="234"/>
      <c r="J1950" s="234"/>
      <c r="K1950" s="234"/>
      <c r="L1950" s="234"/>
      <c r="M1950" s="308">
        <f t="shared" si="249"/>
        <v>0</v>
      </c>
      <c r="N1950" s="234"/>
      <c r="O1950" s="234"/>
      <c r="P1950" s="234"/>
      <c r="Q1950" s="234"/>
      <c r="R1950" s="234"/>
      <c r="S1950" s="234"/>
      <c r="T1950" s="234"/>
      <c r="U1950" s="234"/>
      <c r="V1950" s="234"/>
      <c r="W1950" s="234"/>
      <c r="X1950" s="234"/>
      <c r="Y1950" s="234"/>
      <c r="Z1950" s="234"/>
      <c r="AA1950" s="234"/>
      <c r="AB1950" s="234"/>
      <c r="AC1950" s="234"/>
      <c r="AD1950" s="234"/>
      <c r="AE1950" s="234"/>
      <c r="AF1950" s="234"/>
      <c r="AG1950" s="234"/>
      <c r="AH1950" s="234"/>
      <c r="AI1950" s="234"/>
      <c r="AJ1950" s="234"/>
      <c r="AK1950" s="234"/>
      <c r="AL1950" s="258" t="str">
        <f t="shared" si="251"/>
        <v>нет</v>
      </c>
      <c r="AM1950" s="258" t="str">
        <f t="shared" si="253"/>
        <v>нет</v>
      </c>
      <c r="AN1950" s="258">
        <f t="shared" si="250"/>
        <v>0</v>
      </c>
      <c r="AO1950" s="258" t="e">
        <f t="shared" si="252"/>
        <v>#VALUE!</v>
      </c>
    </row>
    <row r="1951" spans="1:41">
      <c r="A1951" s="261" t="e">
        <f t="shared" si="254"/>
        <v>#VALUE!</v>
      </c>
      <c r="B1951" s="241">
        <v>1948</v>
      </c>
      <c r="C1951" s="242"/>
      <c r="D1951" s="257" t="str">
        <f t="shared" si="247"/>
        <v/>
      </c>
      <c r="E1951" s="234"/>
      <c r="F1951" s="234"/>
      <c r="G1951" s="242"/>
      <c r="H1951" s="257" t="str">
        <f t="shared" si="248"/>
        <v/>
      </c>
      <c r="I1951" s="234"/>
      <c r="J1951" s="234"/>
      <c r="K1951" s="234"/>
      <c r="L1951" s="234"/>
      <c r="M1951" s="308">
        <f t="shared" si="249"/>
        <v>0</v>
      </c>
      <c r="N1951" s="234"/>
      <c r="O1951" s="234"/>
      <c r="P1951" s="234"/>
      <c r="Q1951" s="234"/>
      <c r="R1951" s="234"/>
      <c r="S1951" s="234"/>
      <c r="T1951" s="234"/>
      <c r="U1951" s="234"/>
      <c r="V1951" s="234"/>
      <c r="W1951" s="234"/>
      <c r="X1951" s="234"/>
      <c r="Y1951" s="234"/>
      <c r="Z1951" s="234"/>
      <c r="AA1951" s="234"/>
      <c r="AB1951" s="234"/>
      <c r="AC1951" s="234"/>
      <c r="AD1951" s="234"/>
      <c r="AE1951" s="234"/>
      <c r="AF1951" s="234"/>
      <c r="AG1951" s="234"/>
      <c r="AH1951" s="234"/>
      <c r="AI1951" s="234"/>
      <c r="AJ1951" s="234"/>
      <c r="AK1951" s="234"/>
      <c r="AL1951" s="258" t="str">
        <f t="shared" si="251"/>
        <v>нет</v>
      </c>
      <c r="AM1951" s="258" t="str">
        <f t="shared" si="253"/>
        <v>нет</v>
      </c>
      <c r="AN1951" s="258">
        <f t="shared" si="250"/>
        <v>0</v>
      </c>
      <c r="AO1951" s="258" t="e">
        <f t="shared" si="252"/>
        <v>#VALUE!</v>
      </c>
    </row>
    <row r="1952" spans="1:41">
      <c r="A1952" s="261" t="e">
        <f t="shared" si="254"/>
        <v>#VALUE!</v>
      </c>
      <c r="B1952" s="241">
        <v>1949</v>
      </c>
      <c r="C1952" s="242"/>
      <c r="D1952" s="257" t="str">
        <f t="shared" si="247"/>
        <v/>
      </c>
      <c r="E1952" s="234"/>
      <c r="F1952" s="234"/>
      <c r="G1952" s="242"/>
      <c r="H1952" s="257" t="str">
        <f t="shared" si="248"/>
        <v/>
      </c>
      <c r="I1952" s="234"/>
      <c r="J1952" s="234"/>
      <c r="K1952" s="234"/>
      <c r="L1952" s="234"/>
      <c r="M1952" s="308">
        <f t="shared" si="249"/>
        <v>0</v>
      </c>
      <c r="N1952" s="234"/>
      <c r="O1952" s="234"/>
      <c r="P1952" s="234"/>
      <c r="Q1952" s="234"/>
      <c r="R1952" s="234"/>
      <c r="S1952" s="234"/>
      <c r="T1952" s="234"/>
      <c r="U1952" s="234"/>
      <c r="V1952" s="234"/>
      <c r="W1952" s="234"/>
      <c r="X1952" s="234"/>
      <c r="Y1952" s="234"/>
      <c r="Z1952" s="234"/>
      <c r="AA1952" s="234"/>
      <c r="AB1952" s="234"/>
      <c r="AC1952" s="234"/>
      <c r="AD1952" s="234"/>
      <c r="AE1952" s="234"/>
      <c r="AF1952" s="234"/>
      <c r="AG1952" s="234"/>
      <c r="AH1952" s="234"/>
      <c r="AI1952" s="234"/>
      <c r="AJ1952" s="234"/>
      <c r="AK1952" s="234"/>
      <c r="AL1952" s="258" t="str">
        <f t="shared" si="251"/>
        <v>нет</v>
      </c>
      <c r="AM1952" s="258" t="str">
        <f t="shared" si="253"/>
        <v>нет</v>
      </c>
      <c r="AN1952" s="258">
        <f t="shared" si="250"/>
        <v>0</v>
      </c>
      <c r="AO1952" s="258" t="e">
        <f t="shared" si="252"/>
        <v>#VALUE!</v>
      </c>
    </row>
    <row r="1953" spans="1:41">
      <c r="A1953" s="261" t="e">
        <f t="shared" si="254"/>
        <v>#VALUE!</v>
      </c>
      <c r="B1953" s="241">
        <v>1950</v>
      </c>
      <c r="C1953" s="242"/>
      <c r="D1953" s="257" t="str">
        <f t="shared" si="247"/>
        <v/>
      </c>
      <c r="E1953" s="234"/>
      <c r="F1953" s="234"/>
      <c r="G1953" s="242"/>
      <c r="H1953" s="257" t="str">
        <f t="shared" si="248"/>
        <v/>
      </c>
      <c r="I1953" s="234"/>
      <c r="J1953" s="234"/>
      <c r="K1953" s="234"/>
      <c r="L1953" s="234"/>
      <c r="M1953" s="308">
        <f t="shared" si="249"/>
        <v>0</v>
      </c>
      <c r="N1953" s="234"/>
      <c r="O1953" s="234"/>
      <c r="P1953" s="234"/>
      <c r="Q1953" s="234"/>
      <c r="R1953" s="234"/>
      <c r="S1953" s="234"/>
      <c r="T1953" s="234"/>
      <c r="U1953" s="234"/>
      <c r="V1953" s="234"/>
      <c r="W1953" s="234"/>
      <c r="X1953" s="234"/>
      <c r="Y1953" s="234"/>
      <c r="Z1953" s="234"/>
      <c r="AA1953" s="234"/>
      <c r="AB1953" s="234"/>
      <c r="AC1953" s="234"/>
      <c r="AD1953" s="234"/>
      <c r="AE1953" s="234"/>
      <c r="AF1953" s="234"/>
      <c r="AG1953" s="234"/>
      <c r="AH1953" s="234"/>
      <c r="AI1953" s="234"/>
      <c r="AJ1953" s="234"/>
      <c r="AK1953" s="234"/>
      <c r="AL1953" s="258" t="str">
        <f t="shared" si="251"/>
        <v>нет</v>
      </c>
      <c r="AM1953" s="258" t="str">
        <f t="shared" si="253"/>
        <v>нет</v>
      </c>
      <c r="AN1953" s="258">
        <f t="shared" si="250"/>
        <v>0</v>
      </c>
      <c r="AO1953" s="258" t="e">
        <f t="shared" si="252"/>
        <v>#VALUE!</v>
      </c>
    </row>
    <row r="1954" spans="1:41">
      <c r="A1954" s="261" t="e">
        <f t="shared" si="254"/>
        <v>#VALUE!</v>
      </c>
      <c r="B1954" s="241">
        <v>1951</v>
      </c>
      <c r="C1954" s="242"/>
      <c r="D1954" s="257" t="str">
        <f t="shared" si="247"/>
        <v/>
      </c>
      <c r="E1954" s="234"/>
      <c r="F1954" s="234"/>
      <c r="G1954" s="242"/>
      <c r="H1954" s="257" t="str">
        <f t="shared" si="248"/>
        <v/>
      </c>
      <c r="I1954" s="234"/>
      <c r="J1954" s="234"/>
      <c r="K1954" s="234"/>
      <c r="L1954" s="234"/>
      <c r="M1954" s="308">
        <f t="shared" si="249"/>
        <v>0</v>
      </c>
      <c r="N1954" s="234"/>
      <c r="O1954" s="234"/>
      <c r="P1954" s="234"/>
      <c r="Q1954" s="234"/>
      <c r="R1954" s="234"/>
      <c r="S1954" s="234"/>
      <c r="T1954" s="234"/>
      <c r="U1954" s="234"/>
      <c r="V1954" s="234"/>
      <c r="W1954" s="234"/>
      <c r="X1954" s="234"/>
      <c r="Y1954" s="234"/>
      <c r="Z1954" s="234"/>
      <c r="AA1954" s="234"/>
      <c r="AB1954" s="234"/>
      <c r="AC1954" s="234"/>
      <c r="AD1954" s="234"/>
      <c r="AE1954" s="234"/>
      <c r="AF1954" s="234"/>
      <c r="AG1954" s="234"/>
      <c r="AH1954" s="234"/>
      <c r="AI1954" s="234"/>
      <c r="AJ1954" s="234"/>
      <c r="AK1954" s="234"/>
      <c r="AL1954" s="258" t="str">
        <f t="shared" si="251"/>
        <v>нет</v>
      </c>
      <c r="AM1954" s="258" t="str">
        <f t="shared" si="253"/>
        <v>нет</v>
      </c>
      <c r="AN1954" s="258">
        <f t="shared" si="250"/>
        <v>0</v>
      </c>
      <c r="AO1954" s="258" t="e">
        <f t="shared" si="252"/>
        <v>#VALUE!</v>
      </c>
    </row>
    <row r="1955" spans="1:41">
      <c r="A1955" s="261" t="e">
        <f t="shared" si="254"/>
        <v>#VALUE!</v>
      </c>
      <c r="B1955" s="241">
        <v>1952</v>
      </c>
      <c r="C1955" s="242"/>
      <c r="D1955" s="257" t="str">
        <f t="shared" si="247"/>
        <v/>
      </c>
      <c r="E1955" s="234"/>
      <c r="F1955" s="234"/>
      <c r="G1955" s="242"/>
      <c r="H1955" s="257" t="str">
        <f t="shared" si="248"/>
        <v/>
      </c>
      <c r="I1955" s="234"/>
      <c r="J1955" s="234"/>
      <c r="K1955" s="234"/>
      <c r="L1955" s="234"/>
      <c r="M1955" s="308">
        <f t="shared" si="249"/>
        <v>0</v>
      </c>
      <c r="N1955" s="234"/>
      <c r="O1955" s="234"/>
      <c r="P1955" s="234"/>
      <c r="Q1955" s="234"/>
      <c r="R1955" s="234"/>
      <c r="S1955" s="234"/>
      <c r="T1955" s="234"/>
      <c r="U1955" s="234"/>
      <c r="V1955" s="234"/>
      <c r="W1955" s="234"/>
      <c r="X1955" s="234"/>
      <c r="Y1955" s="234"/>
      <c r="Z1955" s="234"/>
      <c r="AA1955" s="234"/>
      <c r="AB1955" s="234"/>
      <c r="AC1955" s="234"/>
      <c r="AD1955" s="234"/>
      <c r="AE1955" s="234"/>
      <c r="AF1955" s="234"/>
      <c r="AG1955" s="234"/>
      <c r="AH1955" s="234"/>
      <c r="AI1955" s="234"/>
      <c r="AJ1955" s="234"/>
      <c r="AK1955" s="234"/>
      <c r="AL1955" s="258" t="str">
        <f t="shared" si="251"/>
        <v>нет</v>
      </c>
      <c r="AM1955" s="258" t="str">
        <f t="shared" si="253"/>
        <v>нет</v>
      </c>
      <c r="AN1955" s="258">
        <f t="shared" si="250"/>
        <v>0</v>
      </c>
      <c r="AO1955" s="258" t="e">
        <f t="shared" si="252"/>
        <v>#VALUE!</v>
      </c>
    </row>
    <row r="1956" spans="1:41">
      <c r="A1956" s="261" t="e">
        <f t="shared" si="254"/>
        <v>#VALUE!</v>
      </c>
      <c r="B1956" s="241">
        <v>1953</v>
      </c>
      <c r="C1956" s="242"/>
      <c r="D1956" s="257" t="str">
        <f t="shared" si="247"/>
        <v/>
      </c>
      <c r="E1956" s="234"/>
      <c r="F1956" s="234"/>
      <c r="G1956" s="242"/>
      <c r="H1956" s="257" t="str">
        <f t="shared" si="248"/>
        <v/>
      </c>
      <c r="I1956" s="234"/>
      <c r="J1956" s="234"/>
      <c r="K1956" s="234"/>
      <c r="L1956" s="234"/>
      <c r="M1956" s="308">
        <f t="shared" si="249"/>
        <v>0</v>
      </c>
      <c r="N1956" s="234"/>
      <c r="O1956" s="234"/>
      <c r="P1956" s="234"/>
      <c r="Q1956" s="234"/>
      <c r="R1956" s="234"/>
      <c r="S1956" s="234"/>
      <c r="T1956" s="234"/>
      <c r="U1956" s="234"/>
      <c r="V1956" s="234"/>
      <c r="W1956" s="234"/>
      <c r="X1956" s="234"/>
      <c r="Y1956" s="234"/>
      <c r="Z1956" s="234"/>
      <c r="AA1956" s="234"/>
      <c r="AB1956" s="234"/>
      <c r="AC1956" s="234"/>
      <c r="AD1956" s="234"/>
      <c r="AE1956" s="234"/>
      <c r="AF1956" s="234"/>
      <c r="AG1956" s="234"/>
      <c r="AH1956" s="234"/>
      <c r="AI1956" s="234"/>
      <c r="AJ1956" s="234"/>
      <c r="AK1956" s="234"/>
      <c r="AL1956" s="258" t="str">
        <f t="shared" si="251"/>
        <v>нет</v>
      </c>
      <c r="AM1956" s="258" t="str">
        <f t="shared" si="253"/>
        <v>нет</v>
      </c>
      <c r="AN1956" s="258">
        <f t="shared" si="250"/>
        <v>0</v>
      </c>
      <c r="AO1956" s="258" t="e">
        <f t="shared" si="252"/>
        <v>#VALUE!</v>
      </c>
    </row>
    <row r="1957" spans="1:41">
      <c r="A1957" s="261" t="e">
        <f t="shared" si="254"/>
        <v>#VALUE!</v>
      </c>
      <c r="B1957" s="241">
        <v>1954</v>
      </c>
      <c r="C1957" s="242"/>
      <c r="D1957" s="257" t="str">
        <f t="shared" si="247"/>
        <v/>
      </c>
      <c r="E1957" s="234"/>
      <c r="F1957" s="234"/>
      <c r="G1957" s="242"/>
      <c r="H1957" s="257" t="str">
        <f t="shared" si="248"/>
        <v/>
      </c>
      <c r="I1957" s="234"/>
      <c r="J1957" s="234"/>
      <c r="K1957" s="234"/>
      <c r="L1957" s="234"/>
      <c r="M1957" s="308">
        <f t="shared" si="249"/>
        <v>0</v>
      </c>
      <c r="N1957" s="234"/>
      <c r="O1957" s="234"/>
      <c r="P1957" s="234"/>
      <c r="Q1957" s="234"/>
      <c r="R1957" s="234"/>
      <c r="S1957" s="234"/>
      <c r="T1957" s="234"/>
      <c r="U1957" s="234"/>
      <c r="V1957" s="234"/>
      <c r="W1957" s="234"/>
      <c r="X1957" s="234"/>
      <c r="Y1957" s="234"/>
      <c r="Z1957" s="234"/>
      <c r="AA1957" s="234"/>
      <c r="AB1957" s="234"/>
      <c r="AC1957" s="234"/>
      <c r="AD1957" s="234"/>
      <c r="AE1957" s="234"/>
      <c r="AF1957" s="234"/>
      <c r="AG1957" s="234"/>
      <c r="AH1957" s="234"/>
      <c r="AI1957" s="234"/>
      <c r="AJ1957" s="234"/>
      <c r="AK1957" s="234"/>
      <c r="AL1957" s="258" t="str">
        <f t="shared" si="251"/>
        <v>нет</v>
      </c>
      <c r="AM1957" s="258" t="str">
        <f t="shared" si="253"/>
        <v>нет</v>
      </c>
      <c r="AN1957" s="258">
        <f t="shared" si="250"/>
        <v>0</v>
      </c>
      <c r="AO1957" s="258" t="e">
        <f t="shared" si="252"/>
        <v>#VALUE!</v>
      </c>
    </row>
    <row r="1958" spans="1:41">
      <c r="A1958" s="261" t="e">
        <f t="shared" si="254"/>
        <v>#VALUE!</v>
      </c>
      <c r="B1958" s="241">
        <v>1955</v>
      </c>
      <c r="C1958" s="242"/>
      <c r="D1958" s="257" t="str">
        <f t="shared" si="247"/>
        <v/>
      </c>
      <c r="E1958" s="234"/>
      <c r="F1958" s="234"/>
      <c r="G1958" s="242"/>
      <c r="H1958" s="257" t="str">
        <f t="shared" si="248"/>
        <v/>
      </c>
      <c r="I1958" s="234"/>
      <c r="J1958" s="234"/>
      <c r="K1958" s="234"/>
      <c r="L1958" s="234"/>
      <c r="M1958" s="308">
        <f t="shared" si="249"/>
        <v>0</v>
      </c>
      <c r="N1958" s="234"/>
      <c r="O1958" s="234"/>
      <c r="P1958" s="234"/>
      <c r="Q1958" s="234"/>
      <c r="R1958" s="234"/>
      <c r="S1958" s="234"/>
      <c r="T1958" s="234"/>
      <c r="U1958" s="234"/>
      <c r="V1958" s="234"/>
      <c r="W1958" s="234"/>
      <c r="X1958" s="234"/>
      <c r="Y1958" s="234"/>
      <c r="Z1958" s="234"/>
      <c r="AA1958" s="234"/>
      <c r="AB1958" s="234"/>
      <c r="AC1958" s="234"/>
      <c r="AD1958" s="234"/>
      <c r="AE1958" s="234"/>
      <c r="AF1958" s="234"/>
      <c r="AG1958" s="234"/>
      <c r="AH1958" s="234"/>
      <c r="AI1958" s="234"/>
      <c r="AJ1958" s="234"/>
      <c r="AK1958" s="234"/>
      <c r="AL1958" s="258" t="str">
        <f t="shared" si="251"/>
        <v>нет</v>
      </c>
      <c r="AM1958" s="258" t="str">
        <f t="shared" si="253"/>
        <v>нет</v>
      </c>
      <c r="AN1958" s="258">
        <f t="shared" si="250"/>
        <v>0</v>
      </c>
      <c r="AO1958" s="258" t="e">
        <f t="shared" si="252"/>
        <v>#VALUE!</v>
      </c>
    </row>
    <row r="1959" spans="1:41">
      <c r="A1959" s="261" t="e">
        <f t="shared" si="254"/>
        <v>#VALUE!</v>
      </c>
      <c r="B1959" s="241">
        <v>1956</v>
      </c>
      <c r="C1959" s="242"/>
      <c r="D1959" s="257" t="str">
        <f t="shared" si="247"/>
        <v/>
      </c>
      <c r="E1959" s="234"/>
      <c r="F1959" s="234"/>
      <c r="G1959" s="242"/>
      <c r="H1959" s="257" t="str">
        <f t="shared" si="248"/>
        <v/>
      </c>
      <c r="I1959" s="234"/>
      <c r="J1959" s="234"/>
      <c r="K1959" s="234"/>
      <c r="L1959" s="234"/>
      <c r="M1959" s="308">
        <f t="shared" si="249"/>
        <v>0</v>
      </c>
      <c r="N1959" s="234"/>
      <c r="O1959" s="234"/>
      <c r="P1959" s="234"/>
      <c r="Q1959" s="234"/>
      <c r="R1959" s="234"/>
      <c r="S1959" s="234"/>
      <c r="T1959" s="234"/>
      <c r="U1959" s="234"/>
      <c r="V1959" s="234"/>
      <c r="W1959" s="234"/>
      <c r="X1959" s="234"/>
      <c r="Y1959" s="234"/>
      <c r="Z1959" s="234"/>
      <c r="AA1959" s="234"/>
      <c r="AB1959" s="234"/>
      <c r="AC1959" s="234"/>
      <c r="AD1959" s="234"/>
      <c r="AE1959" s="234"/>
      <c r="AF1959" s="234"/>
      <c r="AG1959" s="234"/>
      <c r="AH1959" s="234"/>
      <c r="AI1959" s="234"/>
      <c r="AJ1959" s="234"/>
      <c r="AK1959" s="234"/>
      <c r="AL1959" s="258" t="str">
        <f t="shared" si="251"/>
        <v>нет</v>
      </c>
      <c r="AM1959" s="258" t="str">
        <f t="shared" si="253"/>
        <v>нет</v>
      </c>
      <c r="AN1959" s="258">
        <f t="shared" si="250"/>
        <v>0</v>
      </c>
      <c r="AO1959" s="258" t="e">
        <f t="shared" si="252"/>
        <v>#VALUE!</v>
      </c>
    </row>
    <row r="1960" spans="1:41">
      <c r="A1960" s="261" t="e">
        <f t="shared" si="254"/>
        <v>#VALUE!</v>
      </c>
      <c r="B1960" s="241">
        <v>1957</v>
      </c>
      <c r="C1960" s="242"/>
      <c r="D1960" s="257" t="str">
        <f t="shared" si="247"/>
        <v/>
      </c>
      <c r="E1960" s="234"/>
      <c r="F1960" s="234"/>
      <c r="G1960" s="242"/>
      <c r="H1960" s="257" t="str">
        <f t="shared" si="248"/>
        <v/>
      </c>
      <c r="I1960" s="234"/>
      <c r="J1960" s="234"/>
      <c r="K1960" s="234"/>
      <c r="L1960" s="234"/>
      <c r="M1960" s="308">
        <f t="shared" si="249"/>
        <v>0</v>
      </c>
      <c r="N1960" s="234"/>
      <c r="O1960" s="234"/>
      <c r="P1960" s="234"/>
      <c r="Q1960" s="234"/>
      <c r="R1960" s="234"/>
      <c r="S1960" s="234"/>
      <c r="T1960" s="234"/>
      <c r="U1960" s="234"/>
      <c r="V1960" s="234"/>
      <c r="W1960" s="234"/>
      <c r="X1960" s="234"/>
      <c r="Y1960" s="234"/>
      <c r="Z1960" s="234"/>
      <c r="AA1960" s="234"/>
      <c r="AB1960" s="234"/>
      <c r="AC1960" s="234"/>
      <c r="AD1960" s="234"/>
      <c r="AE1960" s="234"/>
      <c r="AF1960" s="234"/>
      <c r="AG1960" s="234"/>
      <c r="AH1960" s="234"/>
      <c r="AI1960" s="234"/>
      <c r="AJ1960" s="234"/>
      <c r="AK1960" s="234"/>
      <c r="AL1960" s="258" t="str">
        <f t="shared" si="251"/>
        <v>нет</v>
      </c>
      <c r="AM1960" s="258" t="str">
        <f t="shared" si="253"/>
        <v>нет</v>
      </c>
      <c r="AN1960" s="258">
        <f t="shared" si="250"/>
        <v>0</v>
      </c>
      <c r="AO1960" s="258" t="e">
        <f t="shared" si="252"/>
        <v>#VALUE!</v>
      </c>
    </row>
    <row r="1961" spans="1:41">
      <c r="A1961" s="261" t="e">
        <f t="shared" si="254"/>
        <v>#VALUE!</v>
      </c>
      <c r="B1961" s="241">
        <v>1958</v>
      </c>
      <c r="C1961" s="242"/>
      <c r="D1961" s="257" t="str">
        <f t="shared" si="247"/>
        <v/>
      </c>
      <c r="E1961" s="234"/>
      <c r="F1961" s="234"/>
      <c r="G1961" s="242"/>
      <c r="H1961" s="257" t="str">
        <f t="shared" si="248"/>
        <v/>
      </c>
      <c r="I1961" s="234"/>
      <c r="J1961" s="234"/>
      <c r="K1961" s="234"/>
      <c r="L1961" s="234"/>
      <c r="M1961" s="308">
        <f t="shared" si="249"/>
        <v>0</v>
      </c>
      <c r="N1961" s="234"/>
      <c r="O1961" s="234"/>
      <c r="P1961" s="234"/>
      <c r="Q1961" s="234"/>
      <c r="R1961" s="234"/>
      <c r="S1961" s="234"/>
      <c r="T1961" s="234"/>
      <c r="U1961" s="234"/>
      <c r="V1961" s="234"/>
      <c r="W1961" s="234"/>
      <c r="X1961" s="234"/>
      <c r="Y1961" s="234"/>
      <c r="Z1961" s="234"/>
      <c r="AA1961" s="234"/>
      <c r="AB1961" s="234"/>
      <c r="AC1961" s="234"/>
      <c r="AD1961" s="234"/>
      <c r="AE1961" s="234"/>
      <c r="AF1961" s="234"/>
      <c r="AG1961" s="234"/>
      <c r="AH1961" s="234"/>
      <c r="AI1961" s="234"/>
      <c r="AJ1961" s="234"/>
      <c r="AK1961" s="234"/>
      <c r="AL1961" s="258" t="str">
        <f t="shared" si="251"/>
        <v>нет</v>
      </c>
      <c r="AM1961" s="258" t="str">
        <f t="shared" si="253"/>
        <v>нет</v>
      </c>
      <c r="AN1961" s="258">
        <f t="shared" si="250"/>
        <v>0</v>
      </c>
      <c r="AO1961" s="258" t="e">
        <f t="shared" si="252"/>
        <v>#VALUE!</v>
      </c>
    </row>
    <row r="1962" spans="1:41">
      <c r="A1962" s="261" t="e">
        <f t="shared" si="254"/>
        <v>#VALUE!</v>
      </c>
      <c r="B1962" s="241">
        <v>1959</v>
      </c>
      <c r="C1962" s="242"/>
      <c r="D1962" s="257" t="str">
        <f t="shared" si="247"/>
        <v/>
      </c>
      <c r="E1962" s="234"/>
      <c r="F1962" s="234"/>
      <c r="G1962" s="242"/>
      <c r="H1962" s="257" t="str">
        <f t="shared" si="248"/>
        <v/>
      </c>
      <c r="I1962" s="234"/>
      <c r="J1962" s="234"/>
      <c r="K1962" s="234"/>
      <c r="L1962" s="234"/>
      <c r="M1962" s="308">
        <f t="shared" si="249"/>
        <v>0</v>
      </c>
      <c r="N1962" s="234"/>
      <c r="O1962" s="234"/>
      <c r="P1962" s="234"/>
      <c r="Q1962" s="234"/>
      <c r="R1962" s="234"/>
      <c r="S1962" s="234"/>
      <c r="T1962" s="234"/>
      <c r="U1962" s="234"/>
      <c r="V1962" s="234"/>
      <c r="W1962" s="234"/>
      <c r="X1962" s="234"/>
      <c r="Y1962" s="234"/>
      <c r="Z1962" s="234"/>
      <c r="AA1962" s="234"/>
      <c r="AB1962" s="234"/>
      <c r="AC1962" s="234"/>
      <c r="AD1962" s="234"/>
      <c r="AE1962" s="234"/>
      <c r="AF1962" s="234"/>
      <c r="AG1962" s="234"/>
      <c r="AH1962" s="234"/>
      <c r="AI1962" s="234"/>
      <c r="AJ1962" s="234"/>
      <c r="AK1962" s="234"/>
      <c r="AL1962" s="258" t="str">
        <f t="shared" si="251"/>
        <v>нет</v>
      </c>
      <c r="AM1962" s="258" t="str">
        <f t="shared" si="253"/>
        <v>нет</v>
      </c>
      <c r="AN1962" s="258">
        <f t="shared" si="250"/>
        <v>0</v>
      </c>
      <c r="AO1962" s="258" t="e">
        <f t="shared" si="252"/>
        <v>#VALUE!</v>
      </c>
    </row>
    <row r="1963" spans="1:41">
      <c r="A1963" s="261" t="e">
        <f t="shared" si="254"/>
        <v>#VALUE!</v>
      </c>
      <c r="B1963" s="241">
        <v>1960</v>
      </c>
      <c r="C1963" s="242"/>
      <c r="D1963" s="257" t="str">
        <f t="shared" si="247"/>
        <v/>
      </c>
      <c r="E1963" s="234"/>
      <c r="F1963" s="234"/>
      <c r="G1963" s="242"/>
      <c r="H1963" s="257" t="str">
        <f t="shared" si="248"/>
        <v/>
      </c>
      <c r="I1963" s="234"/>
      <c r="J1963" s="234"/>
      <c r="K1963" s="234"/>
      <c r="L1963" s="234"/>
      <c r="M1963" s="308">
        <f t="shared" si="249"/>
        <v>0</v>
      </c>
      <c r="N1963" s="234"/>
      <c r="O1963" s="234"/>
      <c r="P1963" s="234"/>
      <c r="Q1963" s="234"/>
      <c r="R1963" s="234"/>
      <c r="S1963" s="234"/>
      <c r="T1963" s="234"/>
      <c r="U1963" s="234"/>
      <c r="V1963" s="234"/>
      <c r="W1963" s="234"/>
      <c r="X1963" s="234"/>
      <c r="Y1963" s="234"/>
      <c r="Z1963" s="234"/>
      <c r="AA1963" s="234"/>
      <c r="AB1963" s="234"/>
      <c r="AC1963" s="234"/>
      <c r="AD1963" s="234"/>
      <c r="AE1963" s="234"/>
      <c r="AF1963" s="234"/>
      <c r="AG1963" s="234"/>
      <c r="AH1963" s="234"/>
      <c r="AI1963" s="234"/>
      <c r="AJ1963" s="234"/>
      <c r="AK1963" s="234"/>
      <c r="AL1963" s="258" t="str">
        <f t="shared" si="251"/>
        <v>нет</v>
      </c>
      <c r="AM1963" s="258" t="str">
        <f t="shared" si="253"/>
        <v>нет</v>
      </c>
      <c r="AN1963" s="258">
        <f t="shared" si="250"/>
        <v>0</v>
      </c>
      <c r="AO1963" s="258" t="e">
        <f t="shared" si="252"/>
        <v>#VALUE!</v>
      </c>
    </row>
    <row r="1964" spans="1:41">
      <c r="A1964" s="261" t="e">
        <f t="shared" si="254"/>
        <v>#VALUE!</v>
      </c>
      <c r="B1964" s="241">
        <v>1961</v>
      </c>
      <c r="C1964" s="242"/>
      <c r="D1964" s="257" t="str">
        <f t="shared" si="247"/>
        <v/>
      </c>
      <c r="E1964" s="234"/>
      <c r="F1964" s="234"/>
      <c r="G1964" s="242"/>
      <c r="H1964" s="257" t="str">
        <f t="shared" si="248"/>
        <v/>
      </c>
      <c r="I1964" s="234"/>
      <c r="J1964" s="234"/>
      <c r="K1964" s="234"/>
      <c r="L1964" s="234"/>
      <c r="M1964" s="308">
        <f t="shared" si="249"/>
        <v>0</v>
      </c>
      <c r="N1964" s="234"/>
      <c r="O1964" s="234"/>
      <c r="P1964" s="234"/>
      <c r="Q1964" s="234"/>
      <c r="R1964" s="234"/>
      <c r="S1964" s="234"/>
      <c r="T1964" s="234"/>
      <c r="U1964" s="234"/>
      <c r="V1964" s="234"/>
      <c r="W1964" s="234"/>
      <c r="X1964" s="234"/>
      <c r="Y1964" s="234"/>
      <c r="Z1964" s="234"/>
      <c r="AA1964" s="234"/>
      <c r="AB1964" s="234"/>
      <c r="AC1964" s="234"/>
      <c r="AD1964" s="234"/>
      <c r="AE1964" s="234"/>
      <c r="AF1964" s="234"/>
      <c r="AG1964" s="234"/>
      <c r="AH1964" s="234"/>
      <c r="AI1964" s="234"/>
      <c r="AJ1964" s="234"/>
      <c r="AK1964" s="234"/>
      <c r="AL1964" s="258" t="str">
        <f t="shared" si="251"/>
        <v>нет</v>
      </c>
      <c r="AM1964" s="258" t="str">
        <f t="shared" si="253"/>
        <v>нет</v>
      </c>
      <c r="AN1964" s="258">
        <f t="shared" si="250"/>
        <v>0</v>
      </c>
      <c r="AO1964" s="258" t="e">
        <f t="shared" si="252"/>
        <v>#VALUE!</v>
      </c>
    </row>
    <row r="1965" spans="1:41">
      <c r="A1965" s="261" t="e">
        <f t="shared" si="254"/>
        <v>#VALUE!</v>
      </c>
      <c r="B1965" s="241">
        <v>1962</v>
      </c>
      <c r="C1965" s="242"/>
      <c r="D1965" s="257" t="str">
        <f t="shared" si="247"/>
        <v/>
      </c>
      <c r="E1965" s="234"/>
      <c r="F1965" s="234"/>
      <c r="G1965" s="242"/>
      <c r="H1965" s="257" t="str">
        <f t="shared" si="248"/>
        <v/>
      </c>
      <c r="I1965" s="234"/>
      <c r="J1965" s="234"/>
      <c r="K1965" s="234"/>
      <c r="L1965" s="234"/>
      <c r="M1965" s="308">
        <f t="shared" si="249"/>
        <v>0</v>
      </c>
      <c r="N1965" s="234"/>
      <c r="O1965" s="234"/>
      <c r="P1965" s="234"/>
      <c r="Q1965" s="234"/>
      <c r="R1965" s="234"/>
      <c r="S1965" s="234"/>
      <c r="T1965" s="234"/>
      <c r="U1965" s="234"/>
      <c r="V1965" s="234"/>
      <c r="W1965" s="234"/>
      <c r="X1965" s="234"/>
      <c r="Y1965" s="234"/>
      <c r="Z1965" s="234"/>
      <c r="AA1965" s="234"/>
      <c r="AB1965" s="234"/>
      <c r="AC1965" s="234"/>
      <c r="AD1965" s="234"/>
      <c r="AE1965" s="234"/>
      <c r="AF1965" s="234"/>
      <c r="AG1965" s="234"/>
      <c r="AH1965" s="234"/>
      <c r="AI1965" s="234"/>
      <c r="AJ1965" s="234"/>
      <c r="AK1965" s="234"/>
      <c r="AL1965" s="258" t="str">
        <f t="shared" si="251"/>
        <v>нет</v>
      </c>
      <c r="AM1965" s="258" t="str">
        <f t="shared" si="253"/>
        <v>нет</v>
      </c>
      <c r="AN1965" s="258">
        <f t="shared" si="250"/>
        <v>0</v>
      </c>
      <c r="AO1965" s="258" t="e">
        <f t="shared" si="252"/>
        <v>#VALUE!</v>
      </c>
    </row>
    <row r="1966" spans="1:41">
      <c r="A1966" s="261" t="e">
        <f t="shared" si="254"/>
        <v>#VALUE!</v>
      </c>
      <c r="B1966" s="241">
        <v>1963</v>
      </c>
      <c r="C1966" s="242"/>
      <c r="D1966" s="257" t="str">
        <f t="shared" si="247"/>
        <v/>
      </c>
      <c r="E1966" s="234"/>
      <c r="F1966" s="234"/>
      <c r="G1966" s="242"/>
      <c r="H1966" s="257" t="str">
        <f t="shared" si="248"/>
        <v/>
      </c>
      <c r="I1966" s="234"/>
      <c r="J1966" s="234"/>
      <c r="K1966" s="234"/>
      <c r="L1966" s="234"/>
      <c r="M1966" s="308">
        <f t="shared" si="249"/>
        <v>0</v>
      </c>
      <c r="N1966" s="234"/>
      <c r="O1966" s="234"/>
      <c r="P1966" s="234"/>
      <c r="Q1966" s="234"/>
      <c r="R1966" s="234"/>
      <c r="S1966" s="234"/>
      <c r="T1966" s="234"/>
      <c r="U1966" s="234"/>
      <c r="V1966" s="234"/>
      <c r="W1966" s="234"/>
      <c r="X1966" s="234"/>
      <c r="Y1966" s="234"/>
      <c r="Z1966" s="234"/>
      <c r="AA1966" s="234"/>
      <c r="AB1966" s="234"/>
      <c r="AC1966" s="234"/>
      <c r="AD1966" s="234"/>
      <c r="AE1966" s="234"/>
      <c r="AF1966" s="234"/>
      <c r="AG1966" s="234"/>
      <c r="AH1966" s="234"/>
      <c r="AI1966" s="234"/>
      <c r="AJ1966" s="234"/>
      <c r="AK1966" s="234"/>
      <c r="AL1966" s="258" t="str">
        <f t="shared" si="251"/>
        <v>нет</v>
      </c>
      <c r="AM1966" s="258" t="str">
        <f t="shared" si="253"/>
        <v>нет</v>
      </c>
      <c r="AN1966" s="258">
        <f t="shared" si="250"/>
        <v>0</v>
      </c>
      <c r="AO1966" s="258" t="e">
        <f t="shared" si="252"/>
        <v>#VALUE!</v>
      </c>
    </row>
    <row r="1967" spans="1:41">
      <c r="A1967" s="261" t="e">
        <f t="shared" si="254"/>
        <v>#VALUE!</v>
      </c>
      <c r="B1967" s="241">
        <v>1964</v>
      </c>
      <c r="C1967" s="242"/>
      <c r="D1967" s="257" t="str">
        <f t="shared" si="247"/>
        <v/>
      </c>
      <c r="E1967" s="234"/>
      <c r="F1967" s="234"/>
      <c r="G1967" s="242"/>
      <c r="H1967" s="257" t="str">
        <f t="shared" si="248"/>
        <v/>
      </c>
      <c r="I1967" s="234"/>
      <c r="J1967" s="234"/>
      <c r="K1967" s="234"/>
      <c r="L1967" s="234"/>
      <c r="M1967" s="308">
        <f t="shared" si="249"/>
        <v>0</v>
      </c>
      <c r="N1967" s="234"/>
      <c r="O1967" s="234"/>
      <c r="P1967" s="234"/>
      <c r="Q1967" s="234"/>
      <c r="R1967" s="234"/>
      <c r="S1967" s="234"/>
      <c r="T1967" s="234"/>
      <c r="U1967" s="234"/>
      <c r="V1967" s="234"/>
      <c r="W1967" s="234"/>
      <c r="X1967" s="234"/>
      <c r="Y1967" s="234"/>
      <c r="Z1967" s="234"/>
      <c r="AA1967" s="234"/>
      <c r="AB1967" s="234"/>
      <c r="AC1967" s="234"/>
      <c r="AD1967" s="234"/>
      <c r="AE1967" s="234"/>
      <c r="AF1967" s="234"/>
      <c r="AG1967" s="234"/>
      <c r="AH1967" s="234"/>
      <c r="AI1967" s="234"/>
      <c r="AJ1967" s="234"/>
      <c r="AK1967" s="234"/>
      <c r="AL1967" s="258" t="str">
        <f t="shared" si="251"/>
        <v>нет</v>
      </c>
      <c r="AM1967" s="258" t="str">
        <f t="shared" si="253"/>
        <v>нет</v>
      </c>
      <c r="AN1967" s="258">
        <f t="shared" si="250"/>
        <v>0</v>
      </c>
      <c r="AO1967" s="258" t="e">
        <f t="shared" si="252"/>
        <v>#VALUE!</v>
      </c>
    </row>
    <row r="1968" spans="1:41">
      <c r="A1968" s="261" t="e">
        <f t="shared" si="254"/>
        <v>#VALUE!</v>
      </c>
      <c r="B1968" s="241">
        <v>1965</v>
      </c>
      <c r="C1968" s="242"/>
      <c r="D1968" s="257" t="str">
        <f t="shared" si="247"/>
        <v/>
      </c>
      <c r="E1968" s="234"/>
      <c r="F1968" s="234"/>
      <c r="G1968" s="242"/>
      <c r="H1968" s="257" t="str">
        <f t="shared" si="248"/>
        <v/>
      </c>
      <c r="I1968" s="234"/>
      <c r="J1968" s="234"/>
      <c r="K1968" s="234"/>
      <c r="L1968" s="234"/>
      <c r="M1968" s="308">
        <f t="shared" si="249"/>
        <v>0</v>
      </c>
      <c r="N1968" s="234"/>
      <c r="O1968" s="234"/>
      <c r="P1968" s="234"/>
      <c r="Q1968" s="234"/>
      <c r="R1968" s="234"/>
      <c r="S1968" s="234"/>
      <c r="T1968" s="234"/>
      <c r="U1968" s="234"/>
      <c r="V1968" s="234"/>
      <c r="W1968" s="234"/>
      <c r="X1968" s="234"/>
      <c r="Y1968" s="234"/>
      <c r="Z1968" s="234"/>
      <c r="AA1968" s="234"/>
      <c r="AB1968" s="234"/>
      <c r="AC1968" s="234"/>
      <c r="AD1968" s="234"/>
      <c r="AE1968" s="234"/>
      <c r="AF1968" s="234"/>
      <c r="AG1968" s="234"/>
      <c r="AH1968" s="234"/>
      <c r="AI1968" s="234"/>
      <c r="AJ1968" s="234"/>
      <c r="AK1968" s="234"/>
      <c r="AL1968" s="258" t="str">
        <f t="shared" si="251"/>
        <v>нет</v>
      </c>
      <c r="AM1968" s="258" t="str">
        <f t="shared" si="253"/>
        <v>нет</v>
      </c>
      <c r="AN1968" s="258">
        <f t="shared" si="250"/>
        <v>0</v>
      </c>
      <c r="AO1968" s="258" t="e">
        <f t="shared" si="252"/>
        <v>#VALUE!</v>
      </c>
    </row>
    <row r="1969" spans="1:41">
      <c r="A1969" s="261" t="e">
        <f t="shared" si="254"/>
        <v>#VALUE!</v>
      </c>
      <c r="B1969" s="241">
        <v>1966</v>
      </c>
      <c r="C1969" s="242"/>
      <c r="D1969" s="257" t="str">
        <f t="shared" si="247"/>
        <v/>
      </c>
      <c r="E1969" s="234"/>
      <c r="F1969" s="234"/>
      <c r="G1969" s="242"/>
      <c r="H1969" s="257" t="str">
        <f t="shared" si="248"/>
        <v/>
      </c>
      <c r="I1969" s="234"/>
      <c r="J1969" s="234"/>
      <c r="K1969" s="234"/>
      <c r="L1969" s="234"/>
      <c r="M1969" s="308">
        <f t="shared" si="249"/>
        <v>0</v>
      </c>
      <c r="N1969" s="234"/>
      <c r="O1969" s="234"/>
      <c r="P1969" s="234"/>
      <c r="Q1969" s="234"/>
      <c r="R1969" s="234"/>
      <c r="S1969" s="234"/>
      <c r="T1969" s="234"/>
      <c r="U1969" s="234"/>
      <c r="V1969" s="234"/>
      <c r="W1969" s="234"/>
      <c r="X1969" s="234"/>
      <c r="Y1969" s="234"/>
      <c r="Z1969" s="234"/>
      <c r="AA1969" s="234"/>
      <c r="AB1969" s="234"/>
      <c r="AC1969" s="234"/>
      <c r="AD1969" s="234"/>
      <c r="AE1969" s="234"/>
      <c r="AF1969" s="234"/>
      <c r="AG1969" s="234"/>
      <c r="AH1969" s="234"/>
      <c r="AI1969" s="234"/>
      <c r="AJ1969" s="234"/>
      <c r="AK1969" s="234"/>
      <c r="AL1969" s="258" t="str">
        <f t="shared" si="251"/>
        <v>нет</v>
      </c>
      <c r="AM1969" s="258" t="str">
        <f t="shared" si="253"/>
        <v>нет</v>
      </c>
      <c r="AN1969" s="258">
        <f t="shared" si="250"/>
        <v>0</v>
      </c>
      <c r="AO1969" s="258" t="e">
        <f t="shared" si="252"/>
        <v>#VALUE!</v>
      </c>
    </row>
    <row r="1970" spans="1:41">
      <c r="A1970" s="261" t="e">
        <f t="shared" si="254"/>
        <v>#VALUE!</v>
      </c>
      <c r="B1970" s="241">
        <v>1967</v>
      </c>
      <c r="C1970" s="242"/>
      <c r="D1970" s="257" t="str">
        <f t="shared" si="247"/>
        <v/>
      </c>
      <c r="E1970" s="234"/>
      <c r="F1970" s="234"/>
      <c r="G1970" s="242"/>
      <c r="H1970" s="257" t="str">
        <f t="shared" si="248"/>
        <v/>
      </c>
      <c r="I1970" s="234"/>
      <c r="J1970" s="234"/>
      <c r="K1970" s="234"/>
      <c r="L1970" s="234"/>
      <c r="M1970" s="308">
        <f t="shared" si="249"/>
        <v>0</v>
      </c>
      <c r="N1970" s="234"/>
      <c r="O1970" s="234"/>
      <c r="P1970" s="234"/>
      <c r="Q1970" s="234"/>
      <c r="R1970" s="234"/>
      <c r="S1970" s="234"/>
      <c r="T1970" s="234"/>
      <c r="U1970" s="234"/>
      <c r="V1970" s="234"/>
      <c r="W1970" s="234"/>
      <c r="X1970" s="234"/>
      <c r="Y1970" s="234"/>
      <c r="Z1970" s="234"/>
      <c r="AA1970" s="234"/>
      <c r="AB1970" s="234"/>
      <c r="AC1970" s="234"/>
      <c r="AD1970" s="234"/>
      <c r="AE1970" s="234"/>
      <c r="AF1970" s="234"/>
      <c r="AG1970" s="234"/>
      <c r="AH1970" s="234"/>
      <c r="AI1970" s="234"/>
      <c r="AJ1970" s="234"/>
      <c r="AK1970" s="234"/>
      <c r="AL1970" s="258" t="str">
        <f t="shared" si="251"/>
        <v>нет</v>
      </c>
      <c r="AM1970" s="258" t="str">
        <f t="shared" si="253"/>
        <v>нет</v>
      </c>
      <c r="AN1970" s="258">
        <f t="shared" si="250"/>
        <v>0</v>
      </c>
      <c r="AO1970" s="258" t="e">
        <f t="shared" si="252"/>
        <v>#VALUE!</v>
      </c>
    </row>
    <row r="1971" spans="1:41">
      <c r="A1971" s="261" t="e">
        <f t="shared" si="254"/>
        <v>#VALUE!</v>
      </c>
      <c r="B1971" s="241">
        <v>1968</v>
      </c>
      <c r="C1971" s="242"/>
      <c r="D1971" s="257" t="str">
        <f t="shared" si="247"/>
        <v/>
      </c>
      <c r="E1971" s="234"/>
      <c r="F1971" s="234"/>
      <c r="G1971" s="242"/>
      <c r="H1971" s="257" t="str">
        <f t="shared" si="248"/>
        <v/>
      </c>
      <c r="I1971" s="234"/>
      <c r="J1971" s="234"/>
      <c r="K1971" s="234"/>
      <c r="L1971" s="234"/>
      <c r="M1971" s="308">
        <f t="shared" si="249"/>
        <v>0</v>
      </c>
      <c r="N1971" s="234"/>
      <c r="O1971" s="234"/>
      <c r="P1971" s="234"/>
      <c r="Q1971" s="234"/>
      <c r="R1971" s="234"/>
      <c r="S1971" s="234"/>
      <c r="T1971" s="234"/>
      <c r="U1971" s="234"/>
      <c r="V1971" s="234"/>
      <c r="W1971" s="234"/>
      <c r="X1971" s="234"/>
      <c r="Y1971" s="234"/>
      <c r="Z1971" s="234"/>
      <c r="AA1971" s="234"/>
      <c r="AB1971" s="234"/>
      <c r="AC1971" s="234"/>
      <c r="AD1971" s="234"/>
      <c r="AE1971" s="234"/>
      <c r="AF1971" s="234"/>
      <c r="AG1971" s="234"/>
      <c r="AH1971" s="234"/>
      <c r="AI1971" s="234"/>
      <c r="AJ1971" s="234"/>
      <c r="AK1971" s="234"/>
      <c r="AL1971" s="258" t="str">
        <f t="shared" si="251"/>
        <v>нет</v>
      </c>
      <c r="AM1971" s="258" t="str">
        <f t="shared" si="253"/>
        <v>нет</v>
      </c>
      <c r="AN1971" s="258">
        <f t="shared" si="250"/>
        <v>0</v>
      </c>
      <c r="AO1971" s="258" t="e">
        <f t="shared" si="252"/>
        <v>#VALUE!</v>
      </c>
    </row>
    <row r="1972" spans="1:41">
      <c r="A1972" s="261" t="e">
        <f t="shared" si="254"/>
        <v>#VALUE!</v>
      </c>
      <c r="B1972" s="241">
        <v>1969</v>
      </c>
      <c r="C1972" s="242"/>
      <c r="D1972" s="257" t="str">
        <f t="shared" si="247"/>
        <v/>
      </c>
      <c r="E1972" s="234"/>
      <c r="F1972" s="234"/>
      <c r="G1972" s="242"/>
      <c r="H1972" s="257" t="str">
        <f t="shared" si="248"/>
        <v/>
      </c>
      <c r="I1972" s="234"/>
      <c r="J1972" s="234"/>
      <c r="K1972" s="234"/>
      <c r="L1972" s="234"/>
      <c r="M1972" s="308">
        <f t="shared" si="249"/>
        <v>0</v>
      </c>
      <c r="N1972" s="234"/>
      <c r="O1972" s="234"/>
      <c r="P1972" s="234"/>
      <c r="Q1972" s="234"/>
      <c r="R1972" s="234"/>
      <c r="S1972" s="234"/>
      <c r="T1972" s="234"/>
      <c r="U1972" s="234"/>
      <c r="V1972" s="234"/>
      <c r="W1972" s="234"/>
      <c r="X1972" s="234"/>
      <c r="Y1972" s="234"/>
      <c r="Z1972" s="234"/>
      <c r="AA1972" s="234"/>
      <c r="AB1972" s="234"/>
      <c r="AC1972" s="234"/>
      <c r="AD1972" s="234"/>
      <c r="AE1972" s="234"/>
      <c r="AF1972" s="234"/>
      <c r="AG1972" s="234"/>
      <c r="AH1972" s="234"/>
      <c r="AI1972" s="234"/>
      <c r="AJ1972" s="234"/>
      <c r="AK1972" s="234"/>
      <c r="AL1972" s="258" t="str">
        <f t="shared" si="251"/>
        <v>нет</v>
      </c>
      <c r="AM1972" s="258" t="str">
        <f t="shared" si="253"/>
        <v>нет</v>
      </c>
      <c r="AN1972" s="258">
        <f t="shared" si="250"/>
        <v>0</v>
      </c>
      <c r="AO1972" s="258" t="e">
        <f t="shared" si="252"/>
        <v>#VALUE!</v>
      </c>
    </row>
    <row r="1973" spans="1:41">
      <c r="A1973" s="261" t="e">
        <f t="shared" si="254"/>
        <v>#VALUE!</v>
      </c>
      <c r="B1973" s="241">
        <v>1970</v>
      </c>
      <c r="C1973" s="242"/>
      <c r="D1973" s="257" t="str">
        <f t="shared" si="247"/>
        <v/>
      </c>
      <c r="E1973" s="234"/>
      <c r="F1973" s="234"/>
      <c r="G1973" s="242"/>
      <c r="H1973" s="257" t="str">
        <f t="shared" si="248"/>
        <v/>
      </c>
      <c r="I1973" s="234"/>
      <c r="J1973" s="234"/>
      <c r="K1973" s="234"/>
      <c r="L1973" s="234"/>
      <c r="M1973" s="308">
        <f t="shared" si="249"/>
        <v>0</v>
      </c>
      <c r="N1973" s="234"/>
      <c r="O1973" s="234"/>
      <c r="P1973" s="234"/>
      <c r="Q1973" s="234"/>
      <c r="R1973" s="234"/>
      <c r="S1973" s="234"/>
      <c r="T1973" s="234"/>
      <c r="U1973" s="234"/>
      <c r="V1973" s="234"/>
      <c r="W1973" s="234"/>
      <c r="X1973" s="234"/>
      <c r="Y1973" s="234"/>
      <c r="Z1973" s="234"/>
      <c r="AA1973" s="234"/>
      <c r="AB1973" s="234"/>
      <c r="AC1973" s="234"/>
      <c r="AD1973" s="234"/>
      <c r="AE1973" s="234"/>
      <c r="AF1973" s="234"/>
      <c r="AG1973" s="234"/>
      <c r="AH1973" s="234"/>
      <c r="AI1973" s="234"/>
      <c r="AJ1973" s="234"/>
      <c r="AK1973" s="234"/>
      <c r="AL1973" s="258" t="str">
        <f t="shared" si="251"/>
        <v>нет</v>
      </c>
      <c r="AM1973" s="258" t="str">
        <f t="shared" si="253"/>
        <v>нет</v>
      </c>
      <c r="AN1973" s="258">
        <f t="shared" si="250"/>
        <v>0</v>
      </c>
      <c r="AO1973" s="258" t="e">
        <f t="shared" si="252"/>
        <v>#VALUE!</v>
      </c>
    </row>
    <row r="1974" spans="1:41">
      <c r="A1974" s="261" t="e">
        <f t="shared" si="254"/>
        <v>#VALUE!</v>
      </c>
      <c r="B1974" s="241">
        <v>1971</v>
      </c>
      <c r="C1974" s="242"/>
      <c r="D1974" s="257" t="str">
        <f t="shared" si="247"/>
        <v/>
      </c>
      <c r="E1974" s="234"/>
      <c r="F1974" s="234"/>
      <c r="G1974" s="242"/>
      <c r="H1974" s="257" t="str">
        <f t="shared" si="248"/>
        <v/>
      </c>
      <c r="I1974" s="234"/>
      <c r="J1974" s="234"/>
      <c r="K1974" s="234"/>
      <c r="L1974" s="234"/>
      <c r="M1974" s="308">
        <f t="shared" si="249"/>
        <v>0</v>
      </c>
      <c r="N1974" s="234"/>
      <c r="O1974" s="234"/>
      <c r="P1974" s="234"/>
      <c r="Q1974" s="234"/>
      <c r="R1974" s="234"/>
      <c r="S1974" s="234"/>
      <c r="T1974" s="234"/>
      <c r="U1974" s="234"/>
      <c r="V1974" s="234"/>
      <c r="W1974" s="234"/>
      <c r="X1974" s="234"/>
      <c r="Y1974" s="234"/>
      <c r="Z1974" s="234"/>
      <c r="AA1974" s="234"/>
      <c r="AB1974" s="234"/>
      <c r="AC1974" s="234"/>
      <c r="AD1974" s="234"/>
      <c r="AE1974" s="234"/>
      <c r="AF1974" s="234"/>
      <c r="AG1974" s="234"/>
      <c r="AH1974" s="234"/>
      <c r="AI1974" s="234"/>
      <c r="AJ1974" s="234"/>
      <c r="AK1974" s="234"/>
      <c r="AL1974" s="258" t="str">
        <f t="shared" si="251"/>
        <v>нет</v>
      </c>
      <c r="AM1974" s="258" t="str">
        <f t="shared" si="253"/>
        <v>нет</v>
      </c>
      <c r="AN1974" s="258">
        <f t="shared" si="250"/>
        <v>0</v>
      </c>
      <c r="AO1974" s="258" t="e">
        <f t="shared" si="252"/>
        <v>#VALUE!</v>
      </c>
    </row>
    <row r="1975" spans="1:41">
      <c r="A1975" s="261" t="e">
        <f t="shared" si="254"/>
        <v>#VALUE!</v>
      </c>
      <c r="B1975" s="241">
        <v>1972</v>
      </c>
      <c r="C1975" s="242"/>
      <c r="D1975" s="257" t="str">
        <f t="shared" si="247"/>
        <v/>
      </c>
      <c r="E1975" s="234"/>
      <c r="F1975" s="234"/>
      <c r="G1975" s="242"/>
      <c r="H1975" s="257" t="str">
        <f t="shared" si="248"/>
        <v/>
      </c>
      <c r="I1975" s="234"/>
      <c r="J1975" s="234"/>
      <c r="K1975" s="234"/>
      <c r="L1975" s="234"/>
      <c r="M1975" s="308">
        <f t="shared" si="249"/>
        <v>0</v>
      </c>
      <c r="N1975" s="234"/>
      <c r="O1975" s="234"/>
      <c r="P1975" s="234"/>
      <c r="Q1975" s="234"/>
      <c r="R1975" s="234"/>
      <c r="S1975" s="234"/>
      <c r="T1975" s="234"/>
      <c r="U1975" s="234"/>
      <c r="V1975" s="234"/>
      <c r="W1975" s="234"/>
      <c r="X1975" s="234"/>
      <c r="Y1975" s="234"/>
      <c r="Z1975" s="234"/>
      <c r="AA1975" s="234"/>
      <c r="AB1975" s="234"/>
      <c r="AC1975" s="234"/>
      <c r="AD1975" s="234"/>
      <c r="AE1975" s="234"/>
      <c r="AF1975" s="234"/>
      <c r="AG1975" s="234"/>
      <c r="AH1975" s="234"/>
      <c r="AI1975" s="234"/>
      <c r="AJ1975" s="234"/>
      <c r="AK1975" s="234"/>
      <c r="AL1975" s="258" t="str">
        <f t="shared" si="251"/>
        <v>нет</v>
      </c>
      <c r="AM1975" s="258" t="str">
        <f t="shared" si="253"/>
        <v>нет</v>
      </c>
      <c r="AN1975" s="258">
        <f t="shared" si="250"/>
        <v>0</v>
      </c>
      <c r="AO1975" s="258" t="e">
        <f t="shared" si="252"/>
        <v>#VALUE!</v>
      </c>
    </row>
    <row r="1976" spans="1:41">
      <c r="A1976" s="261" t="e">
        <f t="shared" si="254"/>
        <v>#VALUE!</v>
      </c>
      <c r="B1976" s="241">
        <v>1973</v>
      </c>
      <c r="C1976" s="242"/>
      <c r="D1976" s="257" t="str">
        <f t="shared" si="247"/>
        <v/>
      </c>
      <c r="E1976" s="234"/>
      <c r="F1976" s="234"/>
      <c r="G1976" s="242"/>
      <c r="H1976" s="257" t="str">
        <f t="shared" si="248"/>
        <v/>
      </c>
      <c r="I1976" s="234"/>
      <c r="J1976" s="234"/>
      <c r="K1976" s="234"/>
      <c r="L1976" s="234"/>
      <c r="M1976" s="308">
        <f t="shared" si="249"/>
        <v>0</v>
      </c>
      <c r="N1976" s="234"/>
      <c r="O1976" s="234"/>
      <c r="P1976" s="234"/>
      <c r="Q1976" s="234"/>
      <c r="R1976" s="234"/>
      <c r="S1976" s="234"/>
      <c r="T1976" s="234"/>
      <c r="U1976" s="234"/>
      <c r="V1976" s="234"/>
      <c r="W1976" s="234"/>
      <c r="X1976" s="234"/>
      <c r="Y1976" s="234"/>
      <c r="Z1976" s="234"/>
      <c r="AA1976" s="234"/>
      <c r="AB1976" s="234"/>
      <c r="AC1976" s="234"/>
      <c r="AD1976" s="234"/>
      <c r="AE1976" s="234"/>
      <c r="AF1976" s="234"/>
      <c r="AG1976" s="234"/>
      <c r="AH1976" s="234"/>
      <c r="AI1976" s="234"/>
      <c r="AJ1976" s="234"/>
      <c r="AK1976" s="234"/>
      <c r="AL1976" s="258" t="str">
        <f t="shared" si="251"/>
        <v>нет</v>
      </c>
      <c r="AM1976" s="258" t="str">
        <f t="shared" si="253"/>
        <v>нет</v>
      </c>
      <c r="AN1976" s="258">
        <f t="shared" si="250"/>
        <v>0</v>
      </c>
      <c r="AO1976" s="258" t="e">
        <f t="shared" si="252"/>
        <v>#VALUE!</v>
      </c>
    </row>
    <row r="1977" spans="1:41">
      <c r="A1977" s="261" t="e">
        <f t="shared" si="254"/>
        <v>#VALUE!</v>
      </c>
      <c r="B1977" s="241">
        <v>1974</v>
      </c>
      <c r="C1977" s="242"/>
      <c r="D1977" s="257" t="str">
        <f t="shared" si="247"/>
        <v/>
      </c>
      <c r="E1977" s="234"/>
      <c r="F1977" s="234"/>
      <c r="G1977" s="242"/>
      <c r="H1977" s="257" t="str">
        <f t="shared" si="248"/>
        <v/>
      </c>
      <c r="I1977" s="234"/>
      <c r="J1977" s="234"/>
      <c r="K1977" s="234"/>
      <c r="L1977" s="234"/>
      <c r="M1977" s="308">
        <f t="shared" si="249"/>
        <v>0</v>
      </c>
      <c r="N1977" s="234"/>
      <c r="O1977" s="234"/>
      <c r="P1977" s="234"/>
      <c r="Q1977" s="234"/>
      <c r="R1977" s="234"/>
      <c r="S1977" s="234"/>
      <c r="T1977" s="234"/>
      <c r="U1977" s="234"/>
      <c r="V1977" s="234"/>
      <c r="W1977" s="234"/>
      <c r="X1977" s="234"/>
      <c r="Y1977" s="234"/>
      <c r="Z1977" s="234"/>
      <c r="AA1977" s="234"/>
      <c r="AB1977" s="234"/>
      <c r="AC1977" s="234"/>
      <c r="AD1977" s="234"/>
      <c r="AE1977" s="234"/>
      <c r="AF1977" s="234"/>
      <c r="AG1977" s="234"/>
      <c r="AH1977" s="234"/>
      <c r="AI1977" s="234"/>
      <c r="AJ1977" s="234"/>
      <c r="AK1977" s="234"/>
      <c r="AL1977" s="258" t="str">
        <f t="shared" si="251"/>
        <v>нет</v>
      </c>
      <c r="AM1977" s="258" t="str">
        <f t="shared" si="253"/>
        <v>нет</v>
      </c>
      <c r="AN1977" s="258">
        <f t="shared" si="250"/>
        <v>0</v>
      </c>
      <c r="AO1977" s="258" t="e">
        <f t="shared" si="252"/>
        <v>#VALUE!</v>
      </c>
    </row>
    <row r="1978" spans="1:41">
      <c r="A1978" s="261" t="e">
        <f t="shared" si="254"/>
        <v>#VALUE!</v>
      </c>
      <c r="B1978" s="241">
        <v>1975</v>
      </c>
      <c r="C1978" s="242"/>
      <c r="D1978" s="257" t="str">
        <f t="shared" si="247"/>
        <v/>
      </c>
      <c r="E1978" s="234"/>
      <c r="F1978" s="234"/>
      <c r="G1978" s="242"/>
      <c r="H1978" s="257" t="str">
        <f t="shared" si="248"/>
        <v/>
      </c>
      <c r="I1978" s="234"/>
      <c r="J1978" s="234"/>
      <c r="K1978" s="234"/>
      <c r="L1978" s="234"/>
      <c r="M1978" s="308">
        <f t="shared" si="249"/>
        <v>0</v>
      </c>
      <c r="N1978" s="234"/>
      <c r="O1978" s="234"/>
      <c r="P1978" s="234"/>
      <c r="Q1978" s="234"/>
      <c r="R1978" s="234"/>
      <c r="S1978" s="234"/>
      <c r="T1978" s="234"/>
      <c r="U1978" s="234"/>
      <c r="V1978" s="234"/>
      <c r="W1978" s="234"/>
      <c r="X1978" s="234"/>
      <c r="Y1978" s="234"/>
      <c r="Z1978" s="234"/>
      <c r="AA1978" s="234"/>
      <c r="AB1978" s="234"/>
      <c r="AC1978" s="234"/>
      <c r="AD1978" s="234"/>
      <c r="AE1978" s="234"/>
      <c r="AF1978" s="234"/>
      <c r="AG1978" s="234"/>
      <c r="AH1978" s="234"/>
      <c r="AI1978" s="234"/>
      <c r="AJ1978" s="234"/>
      <c r="AK1978" s="234"/>
      <c r="AL1978" s="258" t="str">
        <f t="shared" si="251"/>
        <v>нет</v>
      </c>
      <c r="AM1978" s="258" t="str">
        <f t="shared" si="253"/>
        <v>нет</v>
      </c>
      <c r="AN1978" s="258">
        <f t="shared" si="250"/>
        <v>0</v>
      </c>
      <c r="AO1978" s="258" t="e">
        <f t="shared" si="252"/>
        <v>#VALUE!</v>
      </c>
    </row>
    <row r="1979" spans="1:41">
      <c r="A1979" s="261" t="e">
        <f t="shared" si="254"/>
        <v>#VALUE!</v>
      </c>
      <c r="B1979" s="241">
        <v>1976</v>
      </c>
      <c r="C1979" s="242"/>
      <c r="D1979" s="257" t="str">
        <f t="shared" si="247"/>
        <v/>
      </c>
      <c r="E1979" s="234"/>
      <c r="F1979" s="234"/>
      <c r="G1979" s="242"/>
      <c r="H1979" s="257" t="str">
        <f t="shared" si="248"/>
        <v/>
      </c>
      <c r="I1979" s="234"/>
      <c r="J1979" s="234"/>
      <c r="K1979" s="234"/>
      <c r="L1979" s="234"/>
      <c r="M1979" s="308">
        <f t="shared" si="249"/>
        <v>0</v>
      </c>
      <c r="N1979" s="234"/>
      <c r="O1979" s="234"/>
      <c r="P1979" s="234"/>
      <c r="Q1979" s="234"/>
      <c r="R1979" s="234"/>
      <c r="S1979" s="234"/>
      <c r="T1979" s="234"/>
      <c r="U1979" s="234"/>
      <c r="V1979" s="234"/>
      <c r="W1979" s="234"/>
      <c r="X1979" s="234"/>
      <c r="Y1979" s="234"/>
      <c r="Z1979" s="234"/>
      <c r="AA1979" s="234"/>
      <c r="AB1979" s="234"/>
      <c r="AC1979" s="234"/>
      <c r="AD1979" s="234"/>
      <c r="AE1979" s="234"/>
      <c r="AF1979" s="234"/>
      <c r="AG1979" s="234"/>
      <c r="AH1979" s="234"/>
      <c r="AI1979" s="234"/>
      <c r="AJ1979" s="234"/>
      <c r="AK1979" s="234"/>
      <c r="AL1979" s="258" t="str">
        <f t="shared" si="251"/>
        <v>нет</v>
      </c>
      <c r="AM1979" s="258" t="str">
        <f t="shared" si="253"/>
        <v>нет</v>
      </c>
      <c r="AN1979" s="258">
        <f t="shared" si="250"/>
        <v>0</v>
      </c>
      <c r="AO1979" s="258" t="e">
        <f t="shared" si="252"/>
        <v>#VALUE!</v>
      </c>
    </row>
    <row r="1980" spans="1:41">
      <c r="A1980" s="261" t="e">
        <f t="shared" si="254"/>
        <v>#VALUE!</v>
      </c>
      <c r="B1980" s="241">
        <v>1977</v>
      </c>
      <c r="C1980" s="242"/>
      <c r="D1980" s="257" t="str">
        <f t="shared" si="247"/>
        <v/>
      </c>
      <c r="E1980" s="234"/>
      <c r="F1980" s="234"/>
      <c r="G1980" s="242"/>
      <c r="H1980" s="257" t="str">
        <f t="shared" si="248"/>
        <v/>
      </c>
      <c r="I1980" s="234"/>
      <c r="J1980" s="234"/>
      <c r="K1980" s="234"/>
      <c r="L1980" s="234"/>
      <c r="M1980" s="308">
        <f t="shared" si="249"/>
        <v>0</v>
      </c>
      <c r="N1980" s="234"/>
      <c r="O1980" s="234"/>
      <c r="P1980" s="234"/>
      <c r="Q1980" s="234"/>
      <c r="R1980" s="234"/>
      <c r="S1980" s="234"/>
      <c r="T1980" s="234"/>
      <c r="U1980" s="234"/>
      <c r="V1980" s="234"/>
      <c r="W1980" s="234"/>
      <c r="X1980" s="234"/>
      <c r="Y1980" s="234"/>
      <c r="Z1980" s="234"/>
      <c r="AA1980" s="234"/>
      <c r="AB1980" s="234"/>
      <c r="AC1980" s="234"/>
      <c r="AD1980" s="234"/>
      <c r="AE1980" s="234"/>
      <c r="AF1980" s="234"/>
      <c r="AG1980" s="234"/>
      <c r="AH1980" s="234"/>
      <c r="AI1980" s="234"/>
      <c r="AJ1980" s="234"/>
      <c r="AK1980" s="234"/>
      <c r="AL1980" s="258" t="str">
        <f t="shared" si="251"/>
        <v>нет</v>
      </c>
      <c r="AM1980" s="258" t="str">
        <f t="shared" si="253"/>
        <v>нет</v>
      </c>
      <c r="AN1980" s="258">
        <f t="shared" si="250"/>
        <v>0</v>
      </c>
      <c r="AO1980" s="258" t="e">
        <f t="shared" si="252"/>
        <v>#VALUE!</v>
      </c>
    </row>
    <row r="1981" spans="1:41">
      <c r="A1981" s="261" t="e">
        <f t="shared" si="254"/>
        <v>#VALUE!</v>
      </c>
      <c r="B1981" s="241">
        <v>1978</v>
      </c>
      <c r="C1981" s="242"/>
      <c r="D1981" s="257" t="str">
        <f t="shared" si="247"/>
        <v/>
      </c>
      <c r="E1981" s="234"/>
      <c r="F1981" s="234"/>
      <c r="G1981" s="242"/>
      <c r="H1981" s="257" t="str">
        <f t="shared" si="248"/>
        <v/>
      </c>
      <c r="I1981" s="234"/>
      <c r="J1981" s="234"/>
      <c r="K1981" s="234"/>
      <c r="L1981" s="234"/>
      <c r="M1981" s="308">
        <f t="shared" si="249"/>
        <v>0</v>
      </c>
      <c r="N1981" s="234"/>
      <c r="O1981" s="234"/>
      <c r="P1981" s="234"/>
      <c r="Q1981" s="234"/>
      <c r="R1981" s="234"/>
      <c r="S1981" s="234"/>
      <c r="T1981" s="234"/>
      <c r="U1981" s="234"/>
      <c r="V1981" s="234"/>
      <c r="W1981" s="234"/>
      <c r="X1981" s="234"/>
      <c r="Y1981" s="234"/>
      <c r="Z1981" s="234"/>
      <c r="AA1981" s="234"/>
      <c r="AB1981" s="234"/>
      <c r="AC1981" s="234"/>
      <c r="AD1981" s="234"/>
      <c r="AE1981" s="234"/>
      <c r="AF1981" s="234"/>
      <c r="AG1981" s="234"/>
      <c r="AH1981" s="234"/>
      <c r="AI1981" s="234"/>
      <c r="AJ1981" s="234"/>
      <c r="AK1981" s="234"/>
      <c r="AL1981" s="258" t="str">
        <f t="shared" si="251"/>
        <v>нет</v>
      </c>
      <c r="AM1981" s="258" t="str">
        <f t="shared" si="253"/>
        <v>нет</v>
      </c>
      <c r="AN1981" s="258">
        <f t="shared" si="250"/>
        <v>0</v>
      </c>
      <c r="AO1981" s="258" t="e">
        <f t="shared" si="252"/>
        <v>#VALUE!</v>
      </c>
    </row>
    <row r="1982" spans="1:41">
      <c r="A1982" s="261" t="e">
        <f t="shared" si="254"/>
        <v>#VALUE!</v>
      </c>
      <c r="B1982" s="241">
        <v>1979</v>
      </c>
      <c r="C1982" s="242"/>
      <c r="D1982" s="257" t="str">
        <f t="shared" si="247"/>
        <v/>
      </c>
      <c r="E1982" s="234"/>
      <c r="F1982" s="234"/>
      <c r="G1982" s="242"/>
      <c r="H1982" s="257" t="str">
        <f t="shared" si="248"/>
        <v/>
      </c>
      <c r="I1982" s="234"/>
      <c r="J1982" s="234"/>
      <c r="K1982" s="234"/>
      <c r="L1982" s="234"/>
      <c r="M1982" s="308">
        <f t="shared" si="249"/>
        <v>0</v>
      </c>
      <c r="N1982" s="234"/>
      <c r="O1982" s="234"/>
      <c r="P1982" s="234"/>
      <c r="Q1982" s="234"/>
      <c r="R1982" s="234"/>
      <c r="S1982" s="234"/>
      <c r="T1982" s="234"/>
      <c r="U1982" s="234"/>
      <c r="V1982" s="234"/>
      <c r="W1982" s="234"/>
      <c r="X1982" s="234"/>
      <c r="Y1982" s="234"/>
      <c r="Z1982" s="234"/>
      <c r="AA1982" s="234"/>
      <c r="AB1982" s="234"/>
      <c r="AC1982" s="234"/>
      <c r="AD1982" s="234"/>
      <c r="AE1982" s="234"/>
      <c r="AF1982" s="234"/>
      <c r="AG1982" s="234"/>
      <c r="AH1982" s="234"/>
      <c r="AI1982" s="234"/>
      <c r="AJ1982" s="234"/>
      <c r="AK1982" s="234"/>
      <c r="AL1982" s="258" t="str">
        <f t="shared" si="251"/>
        <v>нет</v>
      </c>
      <c r="AM1982" s="258" t="str">
        <f t="shared" si="253"/>
        <v>нет</v>
      </c>
      <c r="AN1982" s="258">
        <f t="shared" si="250"/>
        <v>0</v>
      </c>
      <c r="AO1982" s="258" t="e">
        <f t="shared" si="252"/>
        <v>#VALUE!</v>
      </c>
    </row>
    <row r="1983" spans="1:41">
      <c r="A1983" s="261" t="e">
        <f t="shared" si="254"/>
        <v>#VALUE!</v>
      </c>
      <c r="B1983" s="241">
        <v>1980</v>
      </c>
      <c r="C1983" s="242"/>
      <c r="D1983" s="257" t="str">
        <f t="shared" ref="D1983:D2046" si="255">IFERROR(VLOOKUP(C1983,msu,2,0),"")</f>
        <v/>
      </c>
      <c r="E1983" s="234"/>
      <c r="F1983" s="234"/>
      <c r="G1983" s="242"/>
      <c r="H1983" s="257" t="str">
        <f t="shared" ref="H1983:H2046" si="256">IFERROR(VLOOKUP(G1983,oo,2,0),"")</f>
        <v/>
      </c>
      <c r="I1983" s="234"/>
      <c r="J1983" s="234"/>
      <c r="K1983" s="234"/>
      <c r="L1983" s="234"/>
      <c r="M1983" s="308">
        <f t="shared" ref="M1983:M2046" si="257">COUNTA(N1983:AK1983)</f>
        <v>0</v>
      </c>
      <c r="N1983" s="234"/>
      <c r="O1983" s="234"/>
      <c r="P1983" s="234"/>
      <c r="Q1983" s="234"/>
      <c r="R1983" s="234"/>
      <c r="S1983" s="234"/>
      <c r="T1983" s="234"/>
      <c r="U1983" s="234"/>
      <c r="V1983" s="234"/>
      <c r="W1983" s="234"/>
      <c r="X1983" s="234"/>
      <c r="Y1983" s="234"/>
      <c r="Z1983" s="234"/>
      <c r="AA1983" s="234"/>
      <c r="AB1983" s="234"/>
      <c r="AC1983" s="234"/>
      <c r="AD1983" s="234"/>
      <c r="AE1983" s="234"/>
      <c r="AF1983" s="234"/>
      <c r="AG1983" s="234"/>
      <c r="AH1983" s="234"/>
      <c r="AI1983" s="234"/>
      <c r="AJ1983" s="234"/>
      <c r="AK1983" s="234"/>
      <c r="AL1983" s="258" t="str">
        <f t="shared" si="251"/>
        <v>нет</v>
      </c>
      <c r="AM1983" s="258" t="str">
        <f t="shared" si="253"/>
        <v>нет</v>
      </c>
      <c r="AN1983" s="258">
        <f t="shared" ref="AN1983:AN2046" si="258">COUNTIF(N1983:AK1983,"призер")+COUNTIF(N1983:AK1983,"победитель")</f>
        <v>0</v>
      </c>
      <c r="AO1983" s="258" t="e">
        <f t="shared" si="252"/>
        <v>#VALUE!</v>
      </c>
    </row>
    <row r="1984" spans="1:41">
      <c r="A1984" s="261" t="e">
        <f t="shared" si="254"/>
        <v>#VALUE!</v>
      </c>
      <c r="B1984" s="241">
        <v>1981</v>
      </c>
      <c r="C1984" s="242"/>
      <c r="D1984" s="257" t="str">
        <f t="shared" si="255"/>
        <v/>
      </c>
      <c r="E1984" s="234"/>
      <c r="F1984" s="234"/>
      <c r="G1984" s="242"/>
      <c r="H1984" s="257" t="str">
        <f t="shared" si="256"/>
        <v/>
      </c>
      <c r="I1984" s="234"/>
      <c r="J1984" s="234"/>
      <c r="K1984" s="234"/>
      <c r="L1984" s="234"/>
      <c r="M1984" s="308">
        <f t="shared" si="257"/>
        <v>0</v>
      </c>
      <c r="N1984" s="234"/>
      <c r="O1984" s="234"/>
      <c r="P1984" s="234"/>
      <c r="Q1984" s="234"/>
      <c r="R1984" s="234"/>
      <c r="S1984" s="234"/>
      <c r="T1984" s="234"/>
      <c r="U1984" s="234"/>
      <c r="V1984" s="234"/>
      <c r="W1984" s="234"/>
      <c r="X1984" s="234"/>
      <c r="Y1984" s="234"/>
      <c r="Z1984" s="234"/>
      <c r="AA1984" s="234"/>
      <c r="AB1984" s="234"/>
      <c r="AC1984" s="234"/>
      <c r="AD1984" s="234"/>
      <c r="AE1984" s="234"/>
      <c r="AF1984" s="234"/>
      <c r="AG1984" s="234"/>
      <c r="AH1984" s="234"/>
      <c r="AI1984" s="234"/>
      <c r="AJ1984" s="234"/>
      <c r="AK1984" s="234"/>
      <c r="AL1984" s="258" t="str">
        <f t="shared" si="251"/>
        <v>нет</v>
      </c>
      <c r="AM1984" s="258" t="str">
        <f t="shared" si="253"/>
        <v>нет</v>
      </c>
      <c r="AN1984" s="258">
        <f t="shared" si="258"/>
        <v>0</v>
      </c>
      <c r="AO1984" s="258" t="e">
        <f t="shared" si="252"/>
        <v>#VALUE!</v>
      </c>
    </row>
    <row r="1985" spans="1:41">
      <c r="A1985" s="261" t="e">
        <f t="shared" si="254"/>
        <v>#VALUE!</v>
      </c>
      <c r="B1985" s="241">
        <v>1982</v>
      </c>
      <c r="C1985" s="242"/>
      <c r="D1985" s="257" t="str">
        <f t="shared" si="255"/>
        <v/>
      </c>
      <c r="E1985" s="234"/>
      <c r="F1985" s="234"/>
      <c r="G1985" s="242"/>
      <c r="H1985" s="257" t="str">
        <f t="shared" si="256"/>
        <v/>
      </c>
      <c r="I1985" s="234"/>
      <c r="J1985" s="234"/>
      <c r="K1985" s="234"/>
      <c r="L1985" s="234"/>
      <c r="M1985" s="308">
        <f t="shared" si="257"/>
        <v>0</v>
      </c>
      <c r="N1985" s="234"/>
      <c r="O1985" s="234"/>
      <c r="P1985" s="234"/>
      <c r="Q1985" s="234"/>
      <c r="R1985" s="234"/>
      <c r="S1985" s="234"/>
      <c r="T1985" s="234"/>
      <c r="U1985" s="234"/>
      <c r="V1985" s="234"/>
      <c r="W1985" s="234"/>
      <c r="X1985" s="234"/>
      <c r="Y1985" s="234"/>
      <c r="Z1985" s="234"/>
      <c r="AA1985" s="234"/>
      <c r="AB1985" s="234"/>
      <c r="AC1985" s="234"/>
      <c r="AD1985" s="234"/>
      <c r="AE1985" s="234"/>
      <c r="AF1985" s="234"/>
      <c r="AG1985" s="234"/>
      <c r="AH1985" s="234"/>
      <c r="AI1985" s="234"/>
      <c r="AJ1985" s="234"/>
      <c r="AK1985" s="234"/>
      <c r="AL1985" s="258" t="str">
        <f t="shared" si="251"/>
        <v>нет</v>
      </c>
      <c r="AM1985" s="258" t="str">
        <f t="shared" si="253"/>
        <v>нет</v>
      </c>
      <c r="AN1985" s="258">
        <f t="shared" si="258"/>
        <v>0</v>
      </c>
      <c r="AO1985" s="258" t="e">
        <f t="shared" si="252"/>
        <v>#VALUE!</v>
      </c>
    </row>
    <row r="1986" spans="1:41">
      <c r="A1986" s="261" t="e">
        <f t="shared" si="254"/>
        <v>#VALUE!</v>
      </c>
      <c r="B1986" s="241">
        <v>1983</v>
      </c>
      <c r="C1986" s="242"/>
      <c r="D1986" s="257" t="str">
        <f t="shared" si="255"/>
        <v/>
      </c>
      <c r="E1986" s="234"/>
      <c r="F1986" s="234"/>
      <c r="G1986" s="242"/>
      <c r="H1986" s="257" t="str">
        <f t="shared" si="256"/>
        <v/>
      </c>
      <c r="I1986" s="234"/>
      <c r="J1986" s="234"/>
      <c r="K1986" s="234"/>
      <c r="L1986" s="234"/>
      <c r="M1986" s="308">
        <f t="shared" si="257"/>
        <v>0</v>
      </c>
      <c r="N1986" s="234"/>
      <c r="O1986" s="234"/>
      <c r="P1986" s="234"/>
      <c r="Q1986" s="234"/>
      <c r="R1986" s="234"/>
      <c r="S1986" s="234"/>
      <c r="T1986" s="234"/>
      <c r="U1986" s="234"/>
      <c r="V1986" s="234"/>
      <c r="W1986" s="234"/>
      <c r="X1986" s="234"/>
      <c r="Y1986" s="234"/>
      <c r="Z1986" s="234"/>
      <c r="AA1986" s="234"/>
      <c r="AB1986" s="234"/>
      <c r="AC1986" s="234"/>
      <c r="AD1986" s="234"/>
      <c r="AE1986" s="234"/>
      <c r="AF1986" s="234"/>
      <c r="AG1986" s="234"/>
      <c r="AH1986" s="234"/>
      <c r="AI1986" s="234"/>
      <c r="AJ1986" s="234"/>
      <c r="AK1986" s="234"/>
      <c r="AL1986" s="258" t="str">
        <f t="shared" si="251"/>
        <v>нет</v>
      </c>
      <c r="AM1986" s="258" t="str">
        <f t="shared" si="253"/>
        <v>нет</v>
      </c>
      <c r="AN1986" s="258">
        <f t="shared" si="258"/>
        <v>0</v>
      </c>
      <c r="AO1986" s="258" t="e">
        <f t="shared" si="252"/>
        <v>#VALUE!</v>
      </c>
    </row>
    <row r="1987" spans="1:41">
      <c r="A1987" s="261" t="e">
        <f t="shared" si="254"/>
        <v>#VALUE!</v>
      </c>
      <c r="B1987" s="241">
        <v>1984</v>
      </c>
      <c r="C1987" s="242"/>
      <c r="D1987" s="257" t="str">
        <f t="shared" si="255"/>
        <v/>
      </c>
      <c r="E1987" s="234"/>
      <c r="F1987" s="234"/>
      <c r="G1987" s="242"/>
      <c r="H1987" s="257" t="str">
        <f t="shared" si="256"/>
        <v/>
      </c>
      <c r="I1987" s="234"/>
      <c r="J1987" s="234"/>
      <c r="K1987" s="234"/>
      <c r="L1987" s="234"/>
      <c r="M1987" s="308">
        <f t="shared" si="257"/>
        <v>0</v>
      </c>
      <c r="N1987" s="234"/>
      <c r="O1987" s="234"/>
      <c r="P1987" s="234"/>
      <c r="Q1987" s="234"/>
      <c r="R1987" s="234"/>
      <c r="S1987" s="234"/>
      <c r="T1987" s="234"/>
      <c r="U1987" s="234"/>
      <c r="V1987" s="234"/>
      <c r="W1987" s="234"/>
      <c r="X1987" s="234"/>
      <c r="Y1987" s="234"/>
      <c r="Z1987" s="234"/>
      <c r="AA1987" s="234"/>
      <c r="AB1987" s="234"/>
      <c r="AC1987" s="234"/>
      <c r="AD1987" s="234"/>
      <c r="AE1987" s="234"/>
      <c r="AF1987" s="234"/>
      <c r="AG1987" s="234"/>
      <c r="AH1987" s="234"/>
      <c r="AI1987" s="234"/>
      <c r="AJ1987" s="234"/>
      <c r="AK1987" s="234"/>
      <c r="AL1987" s="258" t="str">
        <f t="shared" si="251"/>
        <v>нет</v>
      </c>
      <c r="AM1987" s="258" t="str">
        <f t="shared" si="253"/>
        <v>нет</v>
      </c>
      <c r="AN1987" s="258">
        <f t="shared" si="258"/>
        <v>0</v>
      </c>
      <c r="AO1987" s="258" t="e">
        <f t="shared" si="252"/>
        <v>#VALUE!</v>
      </c>
    </row>
    <row r="1988" spans="1:41">
      <c r="A1988" s="261" t="e">
        <f t="shared" si="254"/>
        <v>#VALUE!</v>
      </c>
      <c r="B1988" s="241">
        <v>1985</v>
      </c>
      <c r="C1988" s="242"/>
      <c r="D1988" s="257" t="str">
        <f t="shared" si="255"/>
        <v/>
      </c>
      <c r="E1988" s="234"/>
      <c r="F1988" s="234"/>
      <c r="G1988" s="242"/>
      <c r="H1988" s="257" t="str">
        <f t="shared" si="256"/>
        <v/>
      </c>
      <c r="I1988" s="234"/>
      <c r="J1988" s="234"/>
      <c r="K1988" s="234"/>
      <c r="L1988" s="234"/>
      <c r="M1988" s="308">
        <f t="shared" si="257"/>
        <v>0</v>
      </c>
      <c r="N1988" s="234"/>
      <c r="O1988" s="234"/>
      <c r="P1988" s="234"/>
      <c r="Q1988" s="234"/>
      <c r="R1988" s="234"/>
      <c r="S1988" s="234"/>
      <c r="T1988" s="234"/>
      <c r="U1988" s="234"/>
      <c r="V1988" s="234"/>
      <c r="W1988" s="234"/>
      <c r="X1988" s="234"/>
      <c r="Y1988" s="234"/>
      <c r="Z1988" s="234"/>
      <c r="AA1988" s="234"/>
      <c r="AB1988" s="234"/>
      <c r="AC1988" s="234"/>
      <c r="AD1988" s="234"/>
      <c r="AE1988" s="234"/>
      <c r="AF1988" s="234"/>
      <c r="AG1988" s="234"/>
      <c r="AH1988" s="234"/>
      <c r="AI1988" s="234"/>
      <c r="AJ1988" s="234"/>
      <c r="AK1988" s="234"/>
      <c r="AL1988" s="258" t="str">
        <f t="shared" si="251"/>
        <v>нет</v>
      </c>
      <c r="AM1988" s="258" t="str">
        <f t="shared" si="253"/>
        <v>нет</v>
      </c>
      <c r="AN1988" s="258">
        <f t="shared" si="258"/>
        <v>0</v>
      </c>
      <c r="AO1988" s="258" t="e">
        <f t="shared" si="252"/>
        <v>#VALUE!</v>
      </c>
    </row>
    <row r="1989" spans="1:41">
      <c r="A1989" s="261" t="e">
        <f t="shared" si="254"/>
        <v>#VALUE!</v>
      </c>
      <c r="B1989" s="241">
        <v>1986</v>
      </c>
      <c r="C1989" s="242"/>
      <c r="D1989" s="257" t="str">
        <f t="shared" si="255"/>
        <v/>
      </c>
      <c r="E1989" s="234"/>
      <c r="F1989" s="234"/>
      <c r="G1989" s="242"/>
      <c r="H1989" s="257" t="str">
        <f t="shared" si="256"/>
        <v/>
      </c>
      <c r="I1989" s="234"/>
      <c r="J1989" s="234"/>
      <c r="K1989" s="234"/>
      <c r="L1989" s="234"/>
      <c r="M1989" s="308">
        <f t="shared" si="257"/>
        <v>0</v>
      </c>
      <c r="N1989" s="234"/>
      <c r="O1989" s="234"/>
      <c r="P1989" s="234"/>
      <c r="Q1989" s="234"/>
      <c r="R1989" s="234"/>
      <c r="S1989" s="234"/>
      <c r="T1989" s="234"/>
      <c r="U1989" s="234"/>
      <c r="V1989" s="234"/>
      <c r="W1989" s="234"/>
      <c r="X1989" s="234"/>
      <c r="Y1989" s="234"/>
      <c r="Z1989" s="234"/>
      <c r="AA1989" s="234"/>
      <c r="AB1989" s="234"/>
      <c r="AC1989" s="234"/>
      <c r="AD1989" s="234"/>
      <c r="AE1989" s="234"/>
      <c r="AF1989" s="234"/>
      <c r="AG1989" s="234"/>
      <c r="AH1989" s="234"/>
      <c r="AI1989" s="234"/>
      <c r="AJ1989" s="234"/>
      <c r="AK1989" s="234"/>
      <c r="AL1989" s="258" t="str">
        <f t="shared" ref="AL1989:AL2052" si="259">IF($I1989&lt;5,"нет",IF($I1989&gt;9,"нет","да"))</f>
        <v>нет</v>
      </c>
      <c r="AM1989" s="258" t="str">
        <f t="shared" si="253"/>
        <v>нет</v>
      </c>
      <c r="AN1989" s="258">
        <f t="shared" si="258"/>
        <v>0</v>
      </c>
      <c r="AO1989" s="258" t="e">
        <f t="shared" ref="AO1989:AO2052" si="260">IF(LEN(G1989)=5,LEFT(G1989,1)+100,LEFT(G1989,2)+100)</f>
        <v>#VALUE!</v>
      </c>
    </row>
    <row r="1990" spans="1:41">
      <c r="A1990" s="261" t="e">
        <f t="shared" si="254"/>
        <v>#VALUE!</v>
      </c>
      <c r="B1990" s="241">
        <v>1987</v>
      </c>
      <c r="C1990" s="242"/>
      <c r="D1990" s="257" t="str">
        <f t="shared" si="255"/>
        <v/>
      </c>
      <c r="E1990" s="234"/>
      <c r="F1990" s="234"/>
      <c r="G1990" s="242"/>
      <c r="H1990" s="257" t="str">
        <f t="shared" si="256"/>
        <v/>
      </c>
      <c r="I1990" s="234"/>
      <c r="J1990" s="234"/>
      <c r="K1990" s="234"/>
      <c r="L1990" s="234"/>
      <c r="M1990" s="308">
        <f t="shared" si="257"/>
        <v>0</v>
      </c>
      <c r="N1990" s="234"/>
      <c r="O1990" s="234"/>
      <c r="P1990" s="234"/>
      <c r="Q1990" s="234"/>
      <c r="R1990" s="234"/>
      <c r="S1990" s="234"/>
      <c r="T1990" s="234"/>
      <c r="U1990" s="234"/>
      <c r="V1990" s="234"/>
      <c r="W1990" s="234"/>
      <c r="X1990" s="234"/>
      <c r="Y1990" s="234"/>
      <c r="Z1990" s="234"/>
      <c r="AA1990" s="234"/>
      <c r="AB1990" s="234"/>
      <c r="AC1990" s="234"/>
      <c r="AD1990" s="234"/>
      <c r="AE1990" s="234"/>
      <c r="AF1990" s="234"/>
      <c r="AG1990" s="234"/>
      <c r="AH1990" s="234"/>
      <c r="AI1990" s="234"/>
      <c r="AJ1990" s="234"/>
      <c r="AK1990" s="234"/>
      <c r="AL1990" s="258" t="str">
        <f t="shared" si="259"/>
        <v>нет</v>
      </c>
      <c r="AM1990" s="258" t="str">
        <f t="shared" ref="AM1990:AM2053" si="261">IF($I1990&lt;=9,"нет","да")</f>
        <v>нет</v>
      </c>
      <c r="AN1990" s="258">
        <f t="shared" si="258"/>
        <v>0</v>
      </c>
      <c r="AO1990" s="258" t="e">
        <f t="shared" si="260"/>
        <v>#VALUE!</v>
      </c>
    </row>
    <row r="1991" spans="1:41">
      <c r="A1991" s="261" t="e">
        <f t="shared" si="254"/>
        <v>#VALUE!</v>
      </c>
      <c r="B1991" s="241">
        <v>1988</v>
      </c>
      <c r="C1991" s="242"/>
      <c r="D1991" s="257" t="str">
        <f t="shared" si="255"/>
        <v/>
      </c>
      <c r="E1991" s="234"/>
      <c r="F1991" s="234"/>
      <c r="G1991" s="242"/>
      <c r="H1991" s="257" t="str">
        <f t="shared" si="256"/>
        <v/>
      </c>
      <c r="I1991" s="234"/>
      <c r="J1991" s="234"/>
      <c r="K1991" s="234"/>
      <c r="L1991" s="234"/>
      <c r="M1991" s="308">
        <f t="shared" si="257"/>
        <v>0</v>
      </c>
      <c r="N1991" s="234"/>
      <c r="O1991" s="234"/>
      <c r="P1991" s="234"/>
      <c r="Q1991" s="234"/>
      <c r="R1991" s="234"/>
      <c r="S1991" s="234"/>
      <c r="T1991" s="234"/>
      <c r="U1991" s="234"/>
      <c r="V1991" s="234"/>
      <c r="W1991" s="234"/>
      <c r="X1991" s="234"/>
      <c r="Y1991" s="234"/>
      <c r="Z1991" s="234"/>
      <c r="AA1991" s="234"/>
      <c r="AB1991" s="234"/>
      <c r="AC1991" s="234"/>
      <c r="AD1991" s="234"/>
      <c r="AE1991" s="234"/>
      <c r="AF1991" s="234"/>
      <c r="AG1991" s="234"/>
      <c r="AH1991" s="234"/>
      <c r="AI1991" s="234"/>
      <c r="AJ1991" s="234"/>
      <c r="AK1991" s="234"/>
      <c r="AL1991" s="258" t="str">
        <f t="shared" si="259"/>
        <v>нет</v>
      </c>
      <c r="AM1991" s="258" t="str">
        <f t="shared" si="261"/>
        <v>нет</v>
      </c>
      <c r="AN1991" s="258">
        <f t="shared" si="258"/>
        <v>0</v>
      </c>
      <c r="AO1991" s="258" t="e">
        <f t="shared" si="260"/>
        <v>#VALUE!</v>
      </c>
    </row>
    <row r="1992" spans="1:41">
      <c r="A1992" s="261" t="e">
        <f t="shared" ref="A1992:A2055" si="262">IF($AO1992=$C1992, "Код_ОО+МСУ_верно", "Требуется проверка кода ОО или МСУ, кроме 101, 102,103")</f>
        <v>#VALUE!</v>
      </c>
      <c r="B1992" s="241">
        <v>1989</v>
      </c>
      <c r="C1992" s="242"/>
      <c r="D1992" s="257" t="str">
        <f t="shared" si="255"/>
        <v/>
      </c>
      <c r="E1992" s="234"/>
      <c r="F1992" s="234"/>
      <c r="G1992" s="242"/>
      <c r="H1992" s="257" t="str">
        <f t="shared" si="256"/>
        <v/>
      </c>
      <c r="I1992" s="234"/>
      <c r="J1992" s="234"/>
      <c r="K1992" s="234"/>
      <c r="L1992" s="234"/>
      <c r="M1992" s="308">
        <f t="shared" si="257"/>
        <v>0</v>
      </c>
      <c r="N1992" s="234"/>
      <c r="O1992" s="234"/>
      <c r="P1992" s="234"/>
      <c r="Q1992" s="234"/>
      <c r="R1992" s="234"/>
      <c r="S1992" s="234"/>
      <c r="T1992" s="234"/>
      <c r="U1992" s="234"/>
      <c r="V1992" s="234"/>
      <c r="W1992" s="234"/>
      <c r="X1992" s="234"/>
      <c r="Y1992" s="234"/>
      <c r="Z1992" s="234"/>
      <c r="AA1992" s="234"/>
      <c r="AB1992" s="234"/>
      <c r="AC1992" s="234"/>
      <c r="AD1992" s="234"/>
      <c r="AE1992" s="234"/>
      <c r="AF1992" s="234"/>
      <c r="AG1992" s="234"/>
      <c r="AH1992" s="234"/>
      <c r="AI1992" s="234"/>
      <c r="AJ1992" s="234"/>
      <c r="AK1992" s="234"/>
      <c r="AL1992" s="258" t="str">
        <f t="shared" si="259"/>
        <v>нет</v>
      </c>
      <c r="AM1992" s="258" t="str">
        <f t="shared" si="261"/>
        <v>нет</v>
      </c>
      <c r="AN1992" s="258">
        <f t="shared" si="258"/>
        <v>0</v>
      </c>
      <c r="AO1992" s="258" t="e">
        <f t="shared" si="260"/>
        <v>#VALUE!</v>
      </c>
    </row>
    <row r="1993" spans="1:41">
      <c r="A1993" s="261" t="e">
        <f t="shared" si="262"/>
        <v>#VALUE!</v>
      </c>
      <c r="B1993" s="241">
        <v>1990</v>
      </c>
      <c r="C1993" s="242"/>
      <c r="D1993" s="257" t="str">
        <f t="shared" si="255"/>
        <v/>
      </c>
      <c r="E1993" s="234"/>
      <c r="F1993" s="234"/>
      <c r="G1993" s="242"/>
      <c r="H1993" s="257" t="str">
        <f t="shared" si="256"/>
        <v/>
      </c>
      <c r="I1993" s="234"/>
      <c r="J1993" s="234"/>
      <c r="K1993" s="234"/>
      <c r="L1993" s="234"/>
      <c r="M1993" s="308">
        <f t="shared" si="257"/>
        <v>0</v>
      </c>
      <c r="N1993" s="234"/>
      <c r="O1993" s="234"/>
      <c r="P1993" s="234"/>
      <c r="Q1993" s="234"/>
      <c r="R1993" s="234"/>
      <c r="S1993" s="234"/>
      <c r="T1993" s="234"/>
      <c r="U1993" s="234"/>
      <c r="V1993" s="234"/>
      <c r="W1993" s="234"/>
      <c r="X1993" s="234"/>
      <c r="Y1993" s="234"/>
      <c r="Z1993" s="234"/>
      <c r="AA1993" s="234"/>
      <c r="AB1993" s="234"/>
      <c r="AC1993" s="234"/>
      <c r="AD1993" s="234"/>
      <c r="AE1993" s="234"/>
      <c r="AF1993" s="234"/>
      <c r="AG1993" s="234"/>
      <c r="AH1993" s="234"/>
      <c r="AI1993" s="234"/>
      <c r="AJ1993" s="234"/>
      <c r="AK1993" s="234"/>
      <c r="AL1993" s="258" t="str">
        <f t="shared" si="259"/>
        <v>нет</v>
      </c>
      <c r="AM1993" s="258" t="str">
        <f t="shared" si="261"/>
        <v>нет</v>
      </c>
      <c r="AN1993" s="258">
        <f t="shared" si="258"/>
        <v>0</v>
      </c>
      <c r="AO1993" s="258" t="e">
        <f t="shared" si="260"/>
        <v>#VALUE!</v>
      </c>
    </row>
    <row r="1994" spans="1:41">
      <c r="A1994" s="261" t="e">
        <f t="shared" si="262"/>
        <v>#VALUE!</v>
      </c>
      <c r="B1994" s="241">
        <v>1991</v>
      </c>
      <c r="C1994" s="242"/>
      <c r="D1994" s="257" t="str">
        <f t="shared" si="255"/>
        <v/>
      </c>
      <c r="E1994" s="234"/>
      <c r="F1994" s="234"/>
      <c r="G1994" s="242"/>
      <c r="H1994" s="257" t="str">
        <f t="shared" si="256"/>
        <v/>
      </c>
      <c r="I1994" s="234"/>
      <c r="J1994" s="234"/>
      <c r="K1994" s="234"/>
      <c r="L1994" s="234"/>
      <c r="M1994" s="308">
        <f t="shared" si="257"/>
        <v>0</v>
      </c>
      <c r="N1994" s="234"/>
      <c r="O1994" s="234"/>
      <c r="P1994" s="234"/>
      <c r="Q1994" s="234"/>
      <c r="R1994" s="234"/>
      <c r="S1994" s="234"/>
      <c r="T1994" s="234"/>
      <c r="U1994" s="234"/>
      <c r="V1994" s="234"/>
      <c r="W1994" s="234"/>
      <c r="X1994" s="234"/>
      <c r="Y1994" s="234"/>
      <c r="Z1994" s="234"/>
      <c r="AA1994" s="234"/>
      <c r="AB1994" s="234"/>
      <c r="AC1994" s="234"/>
      <c r="AD1994" s="234"/>
      <c r="AE1994" s="234"/>
      <c r="AF1994" s="234"/>
      <c r="AG1994" s="234"/>
      <c r="AH1994" s="234"/>
      <c r="AI1994" s="234"/>
      <c r="AJ1994" s="234"/>
      <c r="AK1994" s="234"/>
      <c r="AL1994" s="258" t="str">
        <f t="shared" si="259"/>
        <v>нет</v>
      </c>
      <c r="AM1994" s="258" t="str">
        <f t="shared" si="261"/>
        <v>нет</v>
      </c>
      <c r="AN1994" s="258">
        <f t="shared" si="258"/>
        <v>0</v>
      </c>
      <c r="AO1994" s="258" t="e">
        <f t="shared" si="260"/>
        <v>#VALUE!</v>
      </c>
    </row>
    <row r="1995" spans="1:41">
      <c r="A1995" s="261" t="e">
        <f t="shared" si="262"/>
        <v>#VALUE!</v>
      </c>
      <c r="B1995" s="241">
        <v>1992</v>
      </c>
      <c r="C1995" s="242"/>
      <c r="D1995" s="257" t="str">
        <f t="shared" si="255"/>
        <v/>
      </c>
      <c r="E1995" s="234"/>
      <c r="F1995" s="234"/>
      <c r="G1995" s="242"/>
      <c r="H1995" s="257" t="str">
        <f t="shared" si="256"/>
        <v/>
      </c>
      <c r="I1995" s="234"/>
      <c r="J1995" s="234"/>
      <c r="K1995" s="234"/>
      <c r="L1995" s="234"/>
      <c r="M1995" s="308">
        <f t="shared" si="257"/>
        <v>0</v>
      </c>
      <c r="N1995" s="234"/>
      <c r="O1995" s="234"/>
      <c r="P1995" s="234"/>
      <c r="Q1995" s="234"/>
      <c r="R1995" s="234"/>
      <c r="S1995" s="234"/>
      <c r="T1995" s="234"/>
      <c r="U1995" s="234"/>
      <c r="V1995" s="234"/>
      <c r="W1995" s="234"/>
      <c r="X1995" s="234"/>
      <c r="Y1995" s="234"/>
      <c r="Z1995" s="234"/>
      <c r="AA1995" s="234"/>
      <c r="AB1995" s="234"/>
      <c r="AC1995" s="234"/>
      <c r="AD1995" s="234"/>
      <c r="AE1995" s="234"/>
      <c r="AF1995" s="234"/>
      <c r="AG1995" s="234"/>
      <c r="AH1995" s="234"/>
      <c r="AI1995" s="234"/>
      <c r="AJ1995" s="234"/>
      <c r="AK1995" s="234"/>
      <c r="AL1995" s="258" t="str">
        <f t="shared" si="259"/>
        <v>нет</v>
      </c>
      <c r="AM1995" s="258" t="str">
        <f t="shared" si="261"/>
        <v>нет</v>
      </c>
      <c r="AN1995" s="258">
        <f t="shared" si="258"/>
        <v>0</v>
      </c>
      <c r="AO1995" s="258" t="e">
        <f t="shared" si="260"/>
        <v>#VALUE!</v>
      </c>
    </row>
    <row r="1996" spans="1:41">
      <c r="A1996" s="261" t="e">
        <f t="shared" si="262"/>
        <v>#VALUE!</v>
      </c>
      <c r="B1996" s="241">
        <v>1993</v>
      </c>
      <c r="C1996" s="242"/>
      <c r="D1996" s="257" t="str">
        <f t="shared" si="255"/>
        <v/>
      </c>
      <c r="E1996" s="234"/>
      <c r="F1996" s="234"/>
      <c r="G1996" s="242"/>
      <c r="H1996" s="257" t="str">
        <f t="shared" si="256"/>
        <v/>
      </c>
      <c r="I1996" s="234"/>
      <c r="J1996" s="234"/>
      <c r="K1996" s="234"/>
      <c r="L1996" s="234"/>
      <c r="M1996" s="308">
        <f t="shared" si="257"/>
        <v>0</v>
      </c>
      <c r="N1996" s="234"/>
      <c r="O1996" s="234"/>
      <c r="P1996" s="234"/>
      <c r="Q1996" s="234"/>
      <c r="R1996" s="234"/>
      <c r="S1996" s="234"/>
      <c r="T1996" s="234"/>
      <c r="U1996" s="234"/>
      <c r="V1996" s="234"/>
      <c r="W1996" s="234"/>
      <c r="X1996" s="234"/>
      <c r="Y1996" s="234"/>
      <c r="Z1996" s="234"/>
      <c r="AA1996" s="234"/>
      <c r="AB1996" s="234"/>
      <c r="AC1996" s="234"/>
      <c r="AD1996" s="234"/>
      <c r="AE1996" s="234"/>
      <c r="AF1996" s="234"/>
      <c r="AG1996" s="234"/>
      <c r="AH1996" s="234"/>
      <c r="AI1996" s="234"/>
      <c r="AJ1996" s="234"/>
      <c r="AK1996" s="234"/>
      <c r="AL1996" s="258" t="str">
        <f t="shared" si="259"/>
        <v>нет</v>
      </c>
      <c r="AM1996" s="258" t="str">
        <f t="shared" si="261"/>
        <v>нет</v>
      </c>
      <c r="AN1996" s="258">
        <f t="shared" si="258"/>
        <v>0</v>
      </c>
      <c r="AO1996" s="258" t="e">
        <f t="shared" si="260"/>
        <v>#VALUE!</v>
      </c>
    </row>
    <row r="1997" spans="1:41">
      <c r="A1997" s="261" t="e">
        <f t="shared" si="262"/>
        <v>#VALUE!</v>
      </c>
      <c r="B1997" s="241">
        <v>1994</v>
      </c>
      <c r="C1997" s="242"/>
      <c r="D1997" s="257" t="str">
        <f t="shared" si="255"/>
        <v/>
      </c>
      <c r="E1997" s="234"/>
      <c r="F1997" s="234"/>
      <c r="G1997" s="242"/>
      <c r="H1997" s="257" t="str">
        <f t="shared" si="256"/>
        <v/>
      </c>
      <c r="I1997" s="234"/>
      <c r="J1997" s="234"/>
      <c r="K1997" s="234"/>
      <c r="L1997" s="234"/>
      <c r="M1997" s="308">
        <f t="shared" si="257"/>
        <v>0</v>
      </c>
      <c r="N1997" s="234"/>
      <c r="O1997" s="234"/>
      <c r="P1997" s="234"/>
      <c r="Q1997" s="234"/>
      <c r="R1997" s="234"/>
      <c r="S1997" s="234"/>
      <c r="T1997" s="234"/>
      <c r="U1997" s="234"/>
      <c r="V1997" s="234"/>
      <c r="W1997" s="234"/>
      <c r="X1997" s="234"/>
      <c r="Y1997" s="234"/>
      <c r="Z1997" s="234"/>
      <c r="AA1997" s="234"/>
      <c r="AB1997" s="234"/>
      <c r="AC1997" s="234"/>
      <c r="AD1997" s="234"/>
      <c r="AE1997" s="234"/>
      <c r="AF1997" s="234"/>
      <c r="AG1997" s="234"/>
      <c r="AH1997" s="234"/>
      <c r="AI1997" s="234"/>
      <c r="AJ1997" s="234"/>
      <c r="AK1997" s="234"/>
      <c r="AL1997" s="258" t="str">
        <f t="shared" si="259"/>
        <v>нет</v>
      </c>
      <c r="AM1997" s="258" t="str">
        <f t="shared" si="261"/>
        <v>нет</v>
      </c>
      <c r="AN1997" s="258">
        <f t="shared" si="258"/>
        <v>0</v>
      </c>
      <c r="AO1997" s="258" t="e">
        <f t="shared" si="260"/>
        <v>#VALUE!</v>
      </c>
    </row>
    <row r="1998" spans="1:41">
      <c r="A1998" s="261" t="e">
        <f t="shared" si="262"/>
        <v>#VALUE!</v>
      </c>
      <c r="B1998" s="241">
        <v>1995</v>
      </c>
      <c r="C1998" s="242"/>
      <c r="D1998" s="257" t="str">
        <f t="shared" si="255"/>
        <v/>
      </c>
      <c r="E1998" s="234"/>
      <c r="F1998" s="234"/>
      <c r="G1998" s="242"/>
      <c r="H1998" s="257" t="str">
        <f t="shared" si="256"/>
        <v/>
      </c>
      <c r="I1998" s="234"/>
      <c r="J1998" s="234"/>
      <c r="K1998" s="234"/>
      <c r="L1998" s="234"/>
      <c r="M1998" s="308">
        <f t="shared" si="257"/>
        <v>0</v>
      </c>
      <c r="N1998" s="234"/>
      <c r="O1998" s="234"/>
      <c r="P1998" s="234"/>
      <c r="Q1998" s="234"/>
      <c r="R1998" s="234"/>
      <c r="S1998" s="234"/>
      <c r="T1998" s="234"/>
      <c r="U1998" s="234"/>
      <c r="V1998" s="234"/>
      <c r="W1998" s="234"/>
      <c r="X1998" s="234"/>
      <c r="Y1998" s="234"/>
      <c r="Z1998" s="234"/>
      <c r="AA1998" s="234"/>
      <c r="AB1998" s="234"/>
      <c r="AC1998" s="234"/>
      <c r="AD1998" s="234"/>
      <c r="AE1998" s="234"/>
      <c r="AF1998" s="234"/>
      <c r="AG1998" s="234"/>
      <c r="AH1998" s="234"/>
      <c r="AI1998" s="234"/>
      <c r="AJ1998" s="234"/>
      <c r="AK1998" s="234"/>
      <c r="AL1998" s="258" t="str">
        <f t="shared" si="259"/>
        <v>нет</v>
      </c>
      <c r="AM1998" s="258" t="str">
        <f t="shared" si="261"/>
        <v>нет</v>
      </c>
      <c r="AN1998" s="258">
        <f t="shared" si="258"/>
        <v>0</v>
      </c>
      <c r="AO1998" s="258" t="e">
        <f t="shared" si="260"/>
        <v>#VALUE!</v>
      </c>
    </row>
    <row r="1999" spans="1:41">
      <c r="A1999" s="261" t="e">
        <f t="shared" si="262"/>
        <v>#VALUE!</v>
      </c>
      <c r="B1999" s="241">
        <v>1996</v>
      </c>
      <c r="C1999" s="242"/>
      <c r="D1999" s="257" t="str">
        <f t="shared" si="255"/>
        <v/>
      </c>
      <c r="E1999" s="234"/>
      <c r="F1999" s="234"/>
      <c r="G1999" s="242"/>
      <c r="H1999" s="257" t="str">
        <f t="shared" si="256"/>
        <v/>
      </c>
      <c r="I1999" s="234"/>
      <c r="J1999" s="234"/>
      <c r="K1999" s="234"/>
      <c r="L1999" s="234"/>
      <c r="M1999" s="308">
        <f t="shared" si="257"/>
        <v>0</v>
      </c>
      <c r="N1999" s="234"/>
      <c r="O1999" s="234"/>
      <c r="P1999" s="234"/>
      <c r="Q1999" s="234"/>
      <c r="R1999" s="234"/>
      <c r="S1999" s="234"/>
      <c r="T1999" s="234"/>
      <c r="U1999" s="234"/>
      <c r="V1999" s="234"/>
      <c r="W1999" s="234"/>
      <c r="X1999" s="234"/>
      <c r="Y1999" s="234"/>
      <c r="Z1999" s="234"/>
      <c r="AA1999" s="234"/>
      <c r="AB1999" s="234"/>
      <c r="AC1999" s="234"/>
      <c r="AD1999" s="234"/>
      <c r="AE1999" s="234"/>
      <c r="AF1999" s="234"/>
      <c r="AG1999" s="234"/>
      <c r="AH1999" s="234"/>
      <c r="AI1999" s="234"/>
      <c r="AJ1999" s="234"/>
      <c r="AK1999" s="234"/>
      <c r="AL1999" s="258" t="str">
        <f t="shared" si="259"/>
        <v>нет</v>
      </c>
      <c r="AM1999" s="258" t="str">
        <f t="shared" si="261"/>
        <v>нет</v>
      </c>
      <c r="AN1999" s="258">
        <f t="shared" si="258"/>
        <v>0</v>
      </c>
      <c r="AO1999" s="258" t="e">
        <f t="shared" si="260"/>
        <v>#VALUE!</v>
      </c>
    </row>
    <row r="2000" spans="1:41">
      <c r="A2000" s="261" t="e">
        <f t="shared" si="262"/>
        <v>#VALUE!</v>
      </c>
      <c r="B2000" s="241">
        <v>1997</v>
      </c>
      <c r="C2000" s="242"/>
      <c r="D2000" s="257" t="str">
        <f t="shared" si="255"/>
        <v/>
      </c>
      <c r="E2000" s="234"/>
      <c r="F2000" s="234"/>
      <c r="G2000" s="242"/>
      <c r="H2000" s="257" t="str">
        <f t="shared" si="256"/>
        <v/>
      </c>
      <c r="I2000" s="234"/>
      <c r="J2000" s="234"/>
      <c r="K2000" s="234"/>
      <c r="L2000" s="234"/>
      <c r="M2000" s="308">
        <f t="shared" si="257"/>
        <v>0</v>
      </c>
      <c r="N2000" s="234"/>
      <c r="O2000" s="234"/>
      <c r="P2000" s="234"/>
      <c r="Q2000" s="234"/>
      <c r="R2000" s="234"/>
      <c r="S2000" s="234"/>
      <c r="T2000" s="234"/>
      <c r="U2000" s="234"/>
      <c r="V2000" s="234"/>
      <c r="W2000" s="234"/>
      <c r="X2000" s="234"/>
      <c r="Y2000" s="234"/>
      <c r="Z2000" s="234"/>
      <c r="AA2000" s="234"/>
      <c r="AB2000" s="234"/>
      <c r="AC2000" s="234"/>
      <c r="AD2000" s="234"/>
      <c r="AE2000" s="234"/>
      <c r="AF2000" s="234"/>
      <c r="AG2000" s="234"/>
      <c r="AH2000" s="234"/>
      <c r="AI2000" s="234"/>
      <c r="AJ2000" s="234"/>
      <c r="AK2000" s="234"/>
      <c r="AL2000" s="258" t="str">
        <f t="shared" si="259"/>
        <v>нет</v>
      </c>
      <c r="AM2000" s="258" t="str">
        <f t="shared" si="261"/>
        <v>нет</v>
      </c>
      <c r="AN2000" s="258">
        <f t="shared" si="258"/>
        <v>0</v>
      </c>
      <c r="AO2000" s="258" t="e">
        <f t="shared" si="260"/>
        <v>#VALUE!</v>
      </c>
    </row>
    <row r="2001" spans="1:41">
      <c r="A2001" s="261" t="e">
        <f t="shared" si="262"/>
        <v>#VALUE!</v>
      </c>
      <c r="B2001" s="241">
        <v>1998</v>
      </c>
      <c r="C2001" s="242"/>
      <c r="D2001" s="257" t="str">
        <f t="shared" si="255"/>
        <v/>
      </c>
      <c r="E2001" s="234"/>
      <c r="F2001" s="234"/>
      <c r="G2001" s="242"/>
      <c r="H2001" s="257" t="str">
        <f t="shared" si="256"/>
        <v/>
      </c>
      <c r="I2001" s="234"/>
      <c r="J2001" s="234"/>
      <c r="K2001" s="234"/>
      <c r="L2001" s="234"/>
      <c r="M2001" s="308">
        <f t="shared" si="257"/>
        <v>0</v>
      </c>
      <c r="N2001" s="234"/>
      <c r="O2001" s="234"/>
      <c r="P2001" s="234"/>
      <c r="Q2001" s="234"/>
      <c r="R2001" s="234"/>
      <c r="S2001" s="234"/>
      <c r="T2001" s="234"/>
      <c r="U2001" s="234"/>
      <c r="V2001" s="234"/>
      <c r="W2001" s="234"/>
      <c r="X2001" s="234"/>
      <c r="Y2001" s="234"/>
      <c r="Z2001" s="234"/>
      <c r="AA2001" s="234"/>
      <c r="AB2001" s="234"/>
      <c r="AC2001" s="234"/>
      <c r="AD2001" s="234"/>
      <c r="AE2001" s="234"/>
      <c r="AF2001" s="234"/>
      <c r="AG2001" s="234"/>
      <c r="AH2001" s="234"/>
      <c r="AI2001" s="234"/>
      <c r="AJ2001" s="234"/>
      <c r="AK2001" s="234"/>
      <c r="AL2001" s="258" t="str">
        <f t="shared" si="259"/>
        <v>нет</v>
      </c>
      <c r="AM2001" s="258" t="str">
        <f t="shared" si="261"/>
        <v>нет</v>
      </c>
      <c r="AN2001" s="258">
        <f t="shared" si="258"/>
        <v>0</v>
      </c>
      <c r="AO2001" s="258" t="e">
        <f t="shared" si="260"/>
        <v>#VALUE!</v>
      </c>
    </row>
    <row r="2002" spans="1:41">
      <c r="A2002" s="261" t="e">
        <f t="shared" si="262"/>
        <v>#VALUE!</v>
      </c>
      <c r="B2002" s="241">
        <v>1999</v>
      </c>
      <c r="C2002" s="242"/>
      <c r="D2002" s="257" t="str">
        <f t="shared" si="255"/>
        <v/>
      </c>
      <c r="E2002" s="234"/>
      <c r="F2002" s="234"/>
      <c r="G2002" s="242"/>
      <c r="H2002" s="257" t="str">
        <f t="shared" si="256"/>
        <v/>
      </c>
      <c r="I2002" s="234"/>
      <c r="J2002" s="234"/>
      <c r="K2002" s="234"/>
      <c r="L2002" s="234"/>
      <c r="M2002" s="308">
        <f t="shared" si="257"/>
        <v>0</v>
      </c>
      <c r="N2002" s="234"/>
      <c r="O2002" s="234"/>
      <c r="P2002" s="234"/>
      <c r="Q2002" s="234"/>
      <c r="R2002" s="234"/>
      <c r="S2002" s="234"/>
      <c r="T2002" s="234"/>
      <c r="U2002" s="234"/>
      <c r="V2002" s="234"/>
      <c r="W2002" s="234"/>
      <c r="X2002" s="234"/>
      <c r="Y2002" s="234"/>
      <c r="Z2002" s="234"/>
      <c r="AA2002" s="234"/>
      <c r="AB2002" s="234"/>
      <c r="AC2002" s="234"/>
      <c r="AD2002" s="234"/>
      <c r="AE2002" s="234"/>
      <c r="AF2002" s="234"/>
      <c r="AG2002" s="234"/>
      <c r="AH2002" s="234"/>
      <c r="AI2002" s="234"/>
      <c r="AJ2002" s="234"/>
      <c r="AK2002" s="234"/>
      <c r="AL2002" s="258" t="str">
        <f t="shared" si="259"/>
        <v>нет</v>
      </c>
      <c r="AM2002" s="258" t="str">
        <f t="shared" si="261"/>
        <v>нет</v>
      </c>
      <c r="AN2002" s="258">
        <f t="shared" si="258"/>
        <v>0</v>
      </c>
      <c r="AO2002" s="258" t="e">
        <f t="shared" si="260"/>
        <v>#VALUE!</v>
      </c>
    </row>
    <row r="2003" spans="1:41">
      <c r="A2003" s="261" t="e">
        <f t="shared" si="262"/>
        <v>#VALUE!</v>
      </c>
      <c r="B2003" s="241">
        <v>2000</v>
      </c>
      <c r="C2003" s="242"/>
      <c r="D2003" s="257" t="str">
        <f t="shared" si="255"/>
        <v/>
      </c>
      <c r="E2003" s="234"/>
      <c r="F2003" s="234"/>
      <c r="G2003" s="242"/>
      <c r="H2003" s="257" t="str">
        <f t="shared" si="256"/>
        <v/>
      </c>
      <c r="I2003" s="234"/>
      <c r="J2003" s="234"/>
      <c r="K2003" s="234"/>
      <c r="L2003" s="234"/>
      <c r="M2003" s="308">
        <f t="shared" si="257"/>
        <v>0</v>
      </c>
      <c r="N2003" s="234"/>
      <c r="O2003" s="234"/>
      <c r="P2003" s="234"/>
      <c r="Q2003" s="234"/>
      <c r="R2003" s="234"/>
      <c r="S2003" s="234"/>
      <c r="T2003" s="234"/>
      <c r="U2003" s="234"/>
      <c r="V2003" s="234"/>
      <c r="W2003" s="234"/>
      <c r="X2003" s="234"/>
      <c r="Y2003" s="234"/>
      <c r="Z2003" s="234"/>
      <c r="AA2003" s="234"/>
      <c r="AB2003" s="234"/>
      <c r="AC2003" s="234"/>
      <c r="AD2003" s="234"/>
      <c r="AE2003" s="234"/>
      <c r="AF2003" s="234"/>
      <c r="AG2003" s="234"/>
      <c r="AH2003" s="234"/>
      <c r="AI2003" s="234"/>
      <c r="AJ2003" s="234"/>
      <c r="AK2003" s="234"/>
      <c r="AL2003" s="258" t="str">
        <f t="shared" si="259"/>
        <v>нет</v>
      </c>
      <c r="AM2003" s="258" t="str">
        <f t="shared" si="261"/>
        <v>нет</v>
      </c>
      <c r="AN2003" s="258">
        <f t="shared" si="258"/>
        <v>0</v>
      </c>
      <c r="AO2003" s="258" t="e">
        <f t="shared" si="260"/>
        <v>#VALUE!</v>
      </c>
    </row>
    <row r="2004" spans="1:41">
      <c r="A2004" s="261" t="e">
        <f t="shared" si="262"/>
        <v>#VALUE!</v>
      </c>
      <c r="B2004" s="241">
        <v>2001</v>
      </c>
      <c r="C2004" s="242"/>
      <c r="D2004" s="257" t="str">
        <f t="shared" si="255"/>
        <v/>
      </c>
      <c r="E2004" s="234"/>
      <c r="F2004" s="234"/>
      <c r="G2004" s="242"/>
      <c r="H2004" s="257" t="str">
        <f t="shared" si="256"/>
        <v/>
      </c>
      <c r="I2004" s="234"/>
      <c r="J2004" s="234"/>
      <c r="K2004" s="234"/>
      <c r="L2004" s="234"/>
      <c r="M2004" s="308">
        <f t="shared" si="257"/>
        <v>0</v>
      </c>
      <c r="N2004" s="234"/>
      <c r="O2004" s="234"/>
      <c r="P2004" s="234"/>
      <c r="Q2004" s="234"/>
      <c r="R2004" s="234"/>
      <c r="S2004" s="234"/>
      <c r="T2004" s="234"/>
      <c r="U2004" s="234"/>
      <c r="V2004" s="234"/>
      <c r="W2004" s="234"/>
      <c r="X2004" s="234"/>
      <c r="Y2004" s="234"/>
      <c r="Z2004" s="234"/>
      <c r="AA2004" s="234"/>
      <c r="AB2004" s="234"/>
      <c r="AC2004" s="234"/>
      <c r="AD2004" s="234"/>
      <c r="AE2004" s="234"/>
      <c r="AF2004" s="234"/>
      <c r="AG2004" s="234"/>
      <c r="AH2004" s="234"/>
      <c r="AI2004" s="234"/>
      <c r="AJ2004" s="234"/>
      <c r="AK2004" s="234"/>
      <c r="AL2004" s="258" t="str">
        <f t="shared" si="259"/>
        <v>нет</v>
      </c>
      <c r="AM2004" s="258" t="str">
        <f t="shared" si="261"/>
        <v>нет</v>
      </c>
      <c r="AN2004" s="258">
        <f t="shared" si="258"/>
        <v>0</v>
      </c>
      <c r="AO2004" s="258" t="e">
        <f t="shared" si="260"/>
        <v>#VALUE!</v>
      </c>
    </row>
    <row r="2005" spans="1:41">
      <c r="A2005" s="261" t="e">
        <f t="shared" si="262"/>
        <v>#VALUE!</v>
      </c>
      <c r="B2005" s="241">
        <v>2002</v>
      </c>
      <c r="C2005" s="242"/>
      <c r="D2005" s="257" t="str">
        <f t="shared" si="255"/>
        <v/>
      </c>
      <c r="E2005" s="234"/>
      <c r="F2005" s="234"/>
      <c r="G2005" s="242"/>
      <c r="H2005" s="257" t="str">
        <f t="shared" si="256"/>
        <v/>
      </c>
      <c r="I2005" s="234"/>
      <c r="J2005" s="234"/>
      <c r="K2005" s="234"/>
      <c r="L2005" s="234"/>
      <c r="M2005" s="308">
        <f t="shared" si="257"/>
        <v>0</v>
      </c>
      <c r="N2005" s="234"/>
      <c r="O2005" s="234"/>
      <c r="P2005" s="234"/>
      <c r="Q2005" s="234"/>
      <c r="R2005" s="234"/>
      <c r="S2005" s="234"/>
      <c r="T2005" s="234"/>
      <c r="U2005" s="234"/>
      <c r="V2005" s="234"/>
      <c r="W2005" s="234"/>
      <c r="X2005" s="234"/>
      <c r="Y2005" s="234"/>
      <c r="Z2005" s="234"/>
      <c r="AA2005" s="234"/>
      <c r="AB2005" s="234"/>
      <c r="AC2005" s="234"/>
      <c r="AD2005" s="234"/>
      <c r="AE2005" s="234"/>
      <c r="AF2005" s="234"/>
      <c r="AG2005" s="234"/>
      <c r="AH2005" s="234"/>
      <c r="AI2005" s="234"/>
      <c r="AJ2005" s="234"/>
      <c r="AK2005" s="234"/>
      <c r="AL2005" s="258" t="str">
        <f t="shared" si="259"/>
        <v>нет</v>
      </c>
      <c r="AM2005" s="258" t="str">
        <f t="shared" si="261"/>
        <v>нет</v>
      </c>
      <c r="AN2005" s="258">
        <f t="shared" si="258"/>
        <v>0</v>
      </c>
      <c r="AO2005" s="258" t="e">
        <f t="shared" si="260"/>
        <v>#VALUE!</v>
      </c>
    </row>
    <row r="2006" spans="1:41">
      <c r="A2006" s="261" t="e">
        <f t="shared" si="262"/>
        <v>#VALUE!</v>
      </c>
      <c r="B2006" s="241">
        <v>2003</v>
      </c>
      <c r="C2006" s="242"/>
      <c r="D2006" s="257" t="str">
        <f t="shared" si="255"/>
        <v/>
      </c>
      <c r="E2006" s="234"/>
      <c r="F2006" s="234"/>
      <c r="G2006" s="242"/>
      <c r="H2006" s="257" t="str">
        <f t="shared" si="256"/>
        <v/>
      </c>
      <c r="I2006" s="234"/>
      <c r="J2006" s="234"/>
      <c r="K2006" s="234"/>
      <c r="L2006" s="234"/>
      <c r="M2006" s="308">
        <f t="shared" si="257"/>
        <v>0</v>
      </c>
      <c r="N2006" s="234"/>
      <c r="O2006" s="234"/>
      <c r="P2006" s="234"/>
      <c r="Q2006" s="234"/>
      <c r="R2006" s="234"/>
      <c r="S2006" s="234"/>
      <c r="T2006" s="234"/>
      <c r="U2006" s="234"/>
      <c r="V2006" s="234"/>
      <c r="W2006" s="234"/>
      <c r="X2006" s="234"/>
      <c r="Y2006" s="234"/>
      <c r="Z2006" s="234"/>
      <c r="AA2006" s="234"/>
      <c r="AB2006" s="234"/>
      <c r="AC2006" s="234"/>
      <c r="AD2006" s="234"/>
      <c r="AE2006" s="234"/>
      <c r="AF2006" s="234"/>
      <c r="AG2006" s="234"/>
      <c r="AH2006" s="234"/>
      <c r="AI2006" s="234"/>
      <c r="AJ2006" s="234"/>
      <c r="AK2006" s="234"/>
      <c r="AL2006" s="258" t="str">
        <f t="shared" si="259"/>
        <v>нет</v>
      </c>
      <c r="AM2006" s="258" t="str">
        <f t="shared" si="261"/>
        <v>нет</v>
      </c>
      <c r="AN2006" s="258">
        <f t="shared" si="258"/>
        <v>0</v>
      </c>
      <c r="AO2006" s="258" t="e">
        <f t="shared" si="260"/>
        <v>#VALUE!</v>
      </c>
    </row>
    <row r="2007" spans="1:41">
      <c r="A2007" s="261" t="e">
        <f t="shared" si="262"/>
        <v>#VALUE!</v>
      </c>
      <c r="B2007" s="241">
        <v>2004</v>
      </c>
      <c r="C2007" s="242"/>
      <c r="D2007" s="257" t="str">
        <f t="shared" si="255"/>
        <v/>
      </c>
      <c r="E2007" s="234"/>
      <c r="F2007" s="234"/>
      <c r="G2007" s="242"/>
      <c r="H2007" s="257" t="str">
        <f t="shared" si="256"/>
        <v/>
      </c>
      <c r="I2007" s="234"/>
      <c r="J2007" s="234"/>
      <c r="K2007" s="234"/>
      <c r="L2007" s="234"/>
      <c r="M2007" s="308">
        <f t="shared" si="257"/>
        <v>0</v>
      </c>
      <c r="N2007" s="234"/>
      <c r="O2007" s="234"/>
      <c r="P2007" s="234"/>
      <c r="Q2007" s="234"/>
      <c r="R2007" s="234"/>
      <c r="S2007" s="234"/>
      <c r="T2007" s="234"/>
      <c r="U2007" s="234"/>
      <c r="V2007" s="234"/>
      <c r="W2007" s="234"/>
      <c r="X2007" s="234"/>
      <c r="Y2007" s="234"/>
      <c r="Z2007" s="234"/>
      <c r="AA2007" s="234"/>
      <c r="AB2007" s="234"/>
      <c r="AC2007" s="234"/>
      <c r="AD2007" s="234"/>
      <c r="AE2007" s="234"/>
      <c r="AF2007" s="234"/>
      <c r="AG2007" s="234"/>
      <c r="AH2007" s="234"/>
      <c r="AI2007" s="234"/>
      <c r="AJ2007" s="234"/>
      <c r="AK2007" s="234"/>
      <c r="AL2007" s="258" t="str">
        <f t="shared" si="259"/>
        <v>нет</v>
      </c>
      <c r="AM2007" s="258" t="str">
        <f t="shared" si="261"/>
        <v>нет</v>
      </c>
      <c r="AN2007" s="258">
        <f t="shared" si="258"/>
        <v>0</v>
      </c>
      <c r="AO2007" s="258" t="e">
        <f t="shared" si="260"/>
        <v>#VALUE!</v>
      </c>
    </row>
    <row r="2008" spans="1:41">
      <c r="A2008" s="261" t="e">
        <f t="shared" si="262"/>
        <v>#VALUE!</v>
      </c>
      <c r="B2008" s="241">
        <v>2005</v>
      </c>
      <c r="C2008" s="242"/>
      <c r="D2008" s="257" t="str">
        <f t="shared" si="255"/>
        <v/>
      </c>
      <c r="E2008" s="234"/>
      <c r="F2008" s="234"/>
      <c r="G2008" s="242"/>
      <c r="H2008" s="257" t="str">
        <f t="shared" si="256"/>
        <v/>
      </c>
      <c r="I2008" s="234"/>
      <c r="J2008" s="234"/>
      <c r="K2008" s="234"/>
      <c r="L2008" s="234"/>
      <c r="M2008" s="308">
        <f t="shared" si="257"/>
        <v>0</v>
      </c>
      <c r="N2008" s="234"/>
      <c r="O2008" s="234"/>
      <c r="P2008" s="234"/>
      <c r="Q2008" s="234"/>
      <c r="R2008" s="234"/>
      <c r="S2008" s="234"/>
      <c r="T2008" s="234"/>
      <c r="U2008" s="234"/>
      <c r="V2008" s="234"/>
      <c r="W2008" s="234"/>
      <c r="X2008" s="234"/>
      <c r="Y2008" s="234"/>
      <c r="Z2008" s="234"/>
      <c r="AA2008" s="234"/>
      <c r="AB2008" s="234"/>
      <c r="AC2008" s="234"/>
      <c r="AD2008" s="234"/>
      <c r="AE2008" s="234"/>
      <c r="AF2008" s="234"/>
      <c r="AG2008" s="234"/>
      <c r="AH2008" s="234"/>
      <c r="AI2008" s="234"/>
      <c r="AJ2008" s="234"/>
      <c r="AK2008" s="234"/>
      <c r="AL2008" s="258" t="str">
        <f t="shared" si="259"/>
        <v>нет</v>
      </c>
      <c r="AM2008" s="258" t="str">
        <f t="shared" si="261"/>
        <v>нет</v>
      </c>
      <c r="AN2008" s="258">
        <f t="shared" si="258"/>
        <v>0</v>
      </c>
      <c r="AO2008" s="258" t="e">
        <f t="shared" si="260"/>
        <v>#VALUE!</v>
      </c>
    </row>
    <row r="2009" spans="1:41">
      <c r="A2009" s="261" t="e">
        <f t="shared" si="262"/>
        <v>#VALUE!</v>
      </c>
      <c r="B2009" s="241">
        <v>2006</v>
      </c>
      <c r="C2009" s="242"/>
      <c r="D2009" s="257" t="str">
        <f t="shared" si="255"/>
        <v/>
      </c>
      <c r="E2009" s="234"/>
      <c r="F2009" s="234"/>
      <c r="G2009" s="242"/>
      <c r="H2009" s="257" t="str">
        <f t="shared" si="256"/>
        <v/>
      </c>
      <c r="I2009" s="234"/>
      <c r="J2009" s="234"/>
      <c r="K2009" s="234"/>
      <c r="L2009" s="234"/>
      <c r="M2009" s="308">
        <f t="shared" si="257"/>
        <v>0</v>
      </c>
      <c r="N2009" s="234"/>
      <c r="O2009" s="234"/>
      <c r="P2009" s="234"/>
      <c r="Q2009" s="234"/>
      <c r="R2009" s="234"/>
      <c r="S2009" s="234"/>
      <c r="T2009" s="234"/>
      <c r="U2009" s="234"/>
      <c r="V2009" s="234"/>
      <c r="W2009" s="234"/>
      <c r="X2009" s="234"/>
      <c r="Y2009" s="234"/>
      <c r="Z2009" s="234"/>
      <c r="AA2009" s="234"/>
      <c r="AB2009" s="234"/>
      <c r="AC2009" s="234"/>
      <c r="AD2009" s="234"/>
      <c r="AE2009" s="234"/>
      <c r="AF2009" s="234"/>
      <c r="AG2009" s="234"/>
      <c r="AH2009" s="234"/>
      <c r="AI2009" s="234"/>
      <c r="AJ2009" s="234"/>
      <c r="AK2009" s="234"/>
      <c r="AL2009" s="258" t="str">
        <f t="shared" si="259"/>
        <v>нет</v>
      </c>
      <c r="AM2009" s="258" t="str">
        <f t="shared" si="261"/>
        <v>нет</v>
      </c>
      <c r="AN2009" s="258">
        <f t="shared" si="258"/>
        <v>0</v>
      </c>
      <c r="AO2009" s="258" t="e">
        <f t="shared" si="260"/>
        <v>#VALUE!</v>
      </c>
    </row>
    <row r="2010" spans="1:41">
      <c r="A2010" s="261" t="e">
        <f t="shared" si="262"/>
        <v>#VALUE!</v>
      </c>
      <c r="B2010" s="241">
        <v>2007</v>
      </c>
      <c r="C2010" s="242"/>
      <c r="D2010" s="257" t="str">
        <f t="shared" si="255"/>
        <v/>
      </c>
      <c r="E2010" s="234"/>
      <c r="F2010" s="234"/>
      <c r="G2010" s="242"/>
      <c r="H2010" s="257" t="str">
        <f t="shared" si="256"/>
        <v/>
      </c>
      <c r="I2010" s="234"/>
      <c r="J2010" s="234"/>
      <c r="K2010" s="234"/>
      <c r="L2010" s="234"/>
      <c r="M2010" s="308">
        <f t="shared" si="257"/>
        <v>0</v>
      </c>
      <c r="N2010" s="234"/>
      <c r="O2010" s="234"/>
      <c r="P2010" s="234"/>
      <c r="Q2010" s="234"/>
      <c r="R2010" s="234"/>
      <c r="S2010" s="234"/>
      <c r="T2010" s="234"/>
      <c r="U2010" s="234"/>
      <c r="V2010" s="234"/>
      <c r="W2010" s="234"/>
      <c r="X2010" s="234"/>
      <c r="Y2010" s="234"/>
      <c r="Z2010" s="234"/>
      <c r="AA2010" s="234"/>
      <c r="AB2010" s="234"/>
      <c r="AC2010" s="234"/>
      <c r="AD2010" s="234"/>
      <c r="AE2010" s="234"/>
      <c r="AF2010" s="234"/>
      <c r="AG2010" s="234"/>
      <c r="AH2010" s="234"/>
      <c r="AI2010" s="234"/>
      <c r="AJ2010" s="234"/>
      <c r="AK2010" s="234"/>
      <c r="AL2010" s="258" t="str">
        <f t="shared" si="259"/>
        <v>нет</v>
      </c>
      <c r="AM2010" s="258" t="str">
        <f t="shared" si="261"/>
        <v>нет</v>
      </c>
      <c r="AN2010" s="258">
        <f t="shared" si="258"/>
        <v>0</v>
      </c>
      <c r="AO2010" s="258" t="e">
        <f t="shared" si="260"/>
        <v>#VALUE!</v>
      </c>
    </row>
    <row r="2011" spans="1:41">
      <c r="A2011" s="261" t="e">
        <f t="shared" si="262"/>
        <v>#VALUE!</v>
      </c>
      <c r="B2011" s="241">
        <v>2008</v>
      </c>
      <c r="C2011" s="242"/>
      <c r="D2011" s="257" t="str">
        <f t="shared" si="255"/>
        <v/>
      </c>
      <c r="E2011" s="234"/>
      <c r="F2011" s="234"/>
      <c r="G2011" s="242"/>
      <c r="H2011" s="257" t="str">
        <f t="shared" si="256"/>
        <v/>
      </c>
      <c r="I2011" s="234"/>
      <c r="J2011" s="234"/>
      <c r="K2011" s="234"/>
      <c r="L2011" s="234"/>
      <c r="M2011" s="308">
        <f t="shared" si="257"/>
        <v>0</v>
      </c>
      <c r="N2011" s="234"/>
      <c r="O2011" s="234"/>
      <c r="P2011" s="234"/>
      <c r="Q2011" s="234"/>
      <c r="R2011" s="234"/>
      <c r="S2011" s="234"/>
      <c r="T2011" s="234"/>
      <c r="U2011" s="234"/>
      <c r="V2011" s="234"/>
      <c r="W2011" s="234"/>
      <c r="X2011" s="234"/>
      <c r="Y2011" s="234"/>
      <c r="Z2011" s="234"/>
      <c r="AA2011" s="234"/>
      <c r="AB2011" s="234"/>
      <c r="AC2011" s="234"/>
      <c r="AD2011" s="234"/>
      <c r="AE2011" s="234"/>
      <c r="AF2011" s="234"/>
      <c r="AG2011" s="234"/>
      <c r="AH2011" s="234"/>
      <c r="AI2011" s="234"/>
      <c r="AJ2011" s="234"/>
      <c r="AK2011" s="234"/>
      <c r="AL2011" s="258" t="str">
        <f t="shared" si="259"/>
        <v>нет</v>
      </c>
      <c r="AM2011" s="258" t="str">
        <f t="shared" si="261"/>
        <v>нет</v>
      </c>
      <c r="AN2011" s="258">
        <f t="shared" si="258"/>
        <v>0</v>
      </c>
      <c r="AO2011" s="258" t="e">
        <f t="shared" si="260"/>
        <v>#VALUE!</v>
      </c>
    </row>
    <row r="2012" spans="1:41">
      <c r="A2012" s="261" t="e">
        <f t="shared" si="262"/>
        <v>#VALUE!</v>
      </c>
      <c r="B2012" s="241">
        <v>2009</v>
      </c>
      <c r="C2012" s="242"/>
      <c r="D2012" s="257" t="str">
        <f t="shared" si="255"/>
        <v/>
      </c>
      <c r="E2012" s="234"/>
      <c r="F2012" s="234"/>
      <c r="G2012" s="242"/>
      <c r="H2012" s="257" t="str">
        <f t="shared" si="256"/>
        <v/>
      </c>
      <c r="I2012" s="234"/>
      <c r="J2012" s="234"/>
      <c r="K2012" s="234"/>
      <c r="L2012" s="234"/>
      <c r="M2012" s="308">
        <f t="shared" si="257"/>
        <v>0</v>
      </c>
      <c r="N2012" s="234"/>
      <c r="O2012" s="234"/>
      <c r="P2012" s="234"/>
      <c r="Q2012" s="234"/>
      <c r="R2012" s="234"/>
      <c r="S2012" s="234"/>
      <c r="T2012" s="234"/>
      <c r="U2012" s="234"/>
      <c r="V2012" s="234"/>
      <c r="W2012" s="234"/>
      <c r="X2012" s="234"/>
      <c r="Y2012" s="234"/>
      <c r="Z2012" s="234"/>
      <c r="AA2012" s="234"/>
      <c r="AB2012" s="234"/>
      <c r="AC2012" s="234"/>
      <c r="AD2012" s="234"/>
      <c r="AE2012" s="234"/>
      <c r="AF2012" s="234"/>
      <c r="AG2012" s="234"/>
      <c r="AH2012" s="234"/>
      <c r="AI2012" s="234"/>
      <c r="AJ2012" s="234"/>
      <c r="AK2012" s="234"/>
      <c r="AL2012" s="258" t="str">
        <f t="shared" si="259"/>
        <v>нет</v>
      </c>
      <c r="AM2012" s="258" t="str">
        <f t="shared" si="261"/>
        <v>нет</v>
      </c>
      <c r="AN2012" s="258">
        <f t="shared" si="258"/>
        <v>0</v>
      </c>
      <c r="AO2012" s="258" t="e">
        <f t="shared" si="260"/>
        <v>#VALUE!</v>
      </c>
    </row>
    <row r="2013" spans="1:41">
      <c r="A2013" s="261" t="e">
        <f t="shared" si="262"/>
        <v>#VALUE!</v>
      </c>
      <c r="B2013" s="241">
        <v>2010</v>
      </c>
      <c r="C2013" s="242"/>
      <c r="D2013" s="257" t="str">
        <f t="shared" si="255"/>
        <v/>
      </c>
      <c r="E2013" s="234"/>
      <c r="F2013" s="234"/>
      <c r="G2013" s="242"/>
      <c r="H2013" s="257" t="str">
        <f t="shared" si="256"/>
        <v/>
      </c>
      <c r="I2013" s="234"/>
      <c r="J2013" s="234"/>
      <c r="K2013" s="234"/>
      <c r="L2013" s="234"/>
      <c r="M2013" s="308">
        <f t="shared" si="257"/>
        <v>0</v>
      </c>
      <c r="N2013" s="234"/>
      <c r="O2013" s="234"/>
      <c r="P2013" s="234"/>
      <c r="Q2013" s="234"/>
      <c r="R2013" s="234"/>
      <c r="S2013" s="234"/>
      <c r="T2013" s="234"/>
      <c r="U2013" s="234"/>
      <c r="V2013" s="234"/>
      <c r="W2013" s="234"/>
      <c r="X2013" s="234"/>
      <c r="Y2013" s="234"/>
      <c r="Z2013" s="234"/>
      <c r="AA2013" s="234"/>
      <c r="AB2013" s="234"/>
      <c r="AC2013" s="234"/>
      <c r="AD2013" s="234"/>
      <c r="AE2013" s="234"/>
      <c r="AF2013" s="234"/>
      <c r="AG2013" s="234"/>
      <c r="AH2013" s="234"/>
      <c r="AI2013" s="234"/>
      <c r="AJ2013" s="234"/>
      <c r="AK2013" s="234"/>
      <c r="AL2013" s="258" t="str">
        <f t="shared" si="259"/>
        <v>нет</v>
      </c>
      <c r="AM2013" s="258" t="str">
        <f t="shared" si="261"/>
        <v>нет</v>
      </c>
      <c r="AN2013" s="258">
        <f t="shared" si="258"/>
        <v>0</v>
      </c>
      <c r="AO2013" s="258" t="e">
        <f t="shared" si="260"/>
        <v>#VALUE!</v>
      </c>
    </row>
    <row r="2014" spans="1:41">
      <c r="A2014" s="261" t="e">
        <f t="shared" si="262"/>
        <v>#VALUE!</v>
      </c>
      <c r="B2014" s="241">
        <v>2011</v>
      </c>
      <c r="C2014" s="242"/>
      <c r="D2014" s="257" t="str">
        <f t="shared" si="255"/>
        <v/>
      </c>
      <c r="E2014" s="234"/>
      <c r="F2014" s="234"/>
      <c r="G2014" s="242"/>
      <c r="H2014" s="257" t="str">
        <f t="shared" si="256"/>
        <v/>
      </c>
      <c r="I2014" s="234"/>
      <c r="J2014" s="234"/>
      <c r="K2014" s="234"/>
      <c r="L2014" s="234"/>
      <c r="M2014" s="308">
        <f t="shared" si="257"/>
        <v>0</v>
      </c>
      <c r="N2014" s="234"/>
      <c r="O2014" s="234"/>
      <c r="P2014" s="234"/>
      <c r="Q2014" s="234"/>
      <c r="R2014" s="234"/>
      <c r="S2014" s="234"/>
      <c r="T2014" s="234"/>
      <c r="U2014" s="234"/>
      <c r="V2014" s="234"/>
      <c r="W2014" s="234"/>
      <c r="X2014" s="234"/>
      <c r="Y2014" s="234"/>
      <c r="Z2014" s="234"/>
      <c r="AA2014" s="234"/>
      <c r="AB2014" s="234"/>
      <c r="AC2014" s="234"/>
      <c r="AD2014" s="234"/>
      <c r="AE2014" s="234"/>
      <c r="AF2014" s="234"/>
      <c r="AG2014" s="234"/>
      <c r="AH2014" s="234"/>
      <c r="AI2014" s="234"/>
      <c r="AJ2014" s="234"/>
      <c r="AK2014" s="234"/>
      <c r="AL2014" s="258" t="str">
        <f t="shared" si="259"/>
        <v>нет</v>
      </c>
      <c r="AM2014" s="258" t="str">
        <f t="shared" si="261"/>
        <v>нет</v>
      </c>
      <c r="AN2014" s="258">
        <f t="shared" si="258"/>
        <v>0</v>
      </c>
      <c r="AO2014" s="258" t="e">
        <f t="shared" si="260"/>
        <v>#VALUE!</v>
      </c>
    </row>
    <row r="2015" spans="1:41">
      <c r="A2015" s="261" t="e">
        <f t="shared" si="262"/>
        <v>#VALUE!</v>
      </c>
      <c r="B2015" s="241">
        <v>2012</v>
      </c>
      <c r="C2015" s="242"/>
      <c r="D2015" s="257" t="str">
        <f t="shared" si="255"/>
        <v/>
      </c>
      <c r="E2015" s="234"/>
      <c r="F2015" s="234"/>
      <c r="G2015" s="242"/>
      <c r="H2015" s="257" t="str">
        <f t="shared" si="256"/>
        <v/>
      </c>
      <c r="I2015" s="234"/>
      <c r="J2015" s="234"/>
      <c r="K2015" s="234"/>
      <c r="L2015" s="234"/>
      <c r="M2015" s="308">
        <f t="shared" si="257"/>
        <v>0</v>
      </c>
      <c r="N2015" s="234"/>
      <c r="O2015" s="234"/>
      <c r="P2015" s="234"/>
      <c r="Q2015" s="234"/>
      <c r="R2015" s="234"/>
      <c r="S2015" s="234"/>
      <c r="T2015" s="234"/>
      <c r="U2015" s="234"/>
      <c r="V2015" s="234"/>
      <c r="W2015" s="234"/>
      <c r="X2015" s="234"/>
      <c r="Y2015" s="234"/>
      <c r="Z2015" s="234"/>
      <c r="AA2015" s="234"/>
      <c r="AB2015" s="234"/>
      <c r="AC2015" s="234"/>
      <c r="AD2015" s="234"/>
      <c r="AE2015" s="234"/>
      <c r="AF2015" s="234"/>
      <c r="AG2015" s="234"/>
      <c r="AH2015" s="234"/>
      <c r="AI2015" s="234"/>
      <c r="AJ2015" s="234"/>
      <c r="AK2015" s="234"/>
      <c r="AL2015" s="258" t="str">
        <f t="shared" si="259"/>
        <v>нет</v>
      </c>
      <c r="AM2015" s="258" t="str">
        <f t="shared" si="261"/>
        <v>нет</v>
      </c>
      <c r="AN2015" s="258">
        <f t="shared" si="258"/>
        <v>0</v>
      </c>
      <c r="AO2015" s="258" t="e">
        <f t="shared" si="260"/>
        <v>#VALUE!</v>
      </c>
    </row>
    <row r="2016" spans="1:41">
      <c r="A2016" s="261" t="e">
        <f t="shared" si="262"/>
        <v>#VALUE!</v>
      </c>
      <c r="B2016" s="241">
        <v>2013</v>
      </c>
      <c r="C2016" s="242"/>
      <c r="D2016" s="257" t="str">
        <f t="shared" si="255"/>
        <v/>
      </c>
      <c r="E2016" s="234"/>
      <c r="F2016" s="234"/>
      <c r="G2016" s="242"/>
      <c r="H2016" s="257" t="str">
        <f t="shared" si="256"/>
        <v/>
      </c>
      <c r="I2016" s="234"/>
      <c r="J2016" s="234"/>
      <c r="K2016" s="234"/>
      <c r="L2016" s="234"/>
      <c r="M2016" s="308">
        <f t="shared" si="257"/>
        <v>0</v>
      </c>
      <c r="N2016" s="234"/>
      <c r="O2016" s="234"/>
      <c r="P2016" s="234"/>
      <c r="Q2016" s="234"/>
      <c r="R2016" s="234"/>
      <c r="S2016" s="234"/>
      <c r="T2016" s="234"/>
      <c r="U2016" s="234"/>
      <c r="V2016" s="234"/>
      <c r="W2016" s="234"/>
      <c r="X2016" s="234"/>
      <c r="Y2016" s="234"/>
      <c r="Z2016" s="234"/>
      <c r="AA2016" s="234"/>
      <c r="AB2016" s="234"/>
      <c r="AC2016" s="234"/>
      <c r="AD2016" s="234"/>
      <c r="AE2016" s="234"/>
      <c r="AF2016" s="234"/>
      <c r="AG2016" s="234"/>
      <c r="AH2016" s="234"/>
      <c r="AI2016" s="234"/>
      <c r="AJ2016" s="234"/>
      <c r="AK2016" s="234"/>
      <c r="AL2016" s="258" t="str">
        <f t="shared" si="259"/>
        <v>нет</v>
      </c>
      <c r="AM2016" s="258" t="str">
        <f t="shared" si="261"/>
        <v>нет</v>
      </c>
      <c r="AN2016" s="258">
        <f t="shared" si="258"/>
        <v>0</v>
      </c>
      <c r="AO2016" s="258" t="e">
        <f t="shared" si="260"/>
        <v>#VALUE!</v>
      </c>
    </row>
    <row r="2017" spans="1:41">
      <c r="A2017" s="261" t="e">
        <f t="shared" si="262"/>
        <v>#VALUE!</v>
      </c>
      <c r="B2017" s="241">
        <v>2014</v>
      </c>
      <c r="C2017" s="242"/>
      <c r="D2017" s="257" t="str">
        <f t="shared" si="255"/>
        <v/>
      </c>
      <c r="E2017" s="234"/>
      <c r="F2017" s="234"/>
      <c r="G2017" s="242"/>
      <c r="H2017" s="257" t="str">
        <f t="shared" si="256"/>
        <v/>
      </c>
      <c r="I2017" s="234"/>
      <c r="J2017" s="234"/>
      <c r="K2017" s="234"/>
      <c r="L2017" s="234"/>
      <c r="M2017" s="308">
        <f t="shared" si="257"/>
        <v>0</v>
      </c>
      <c r="N2017" s="234"/>
      <c r="O2017" s="234"/>
      <c r="P2017" s="234"/>
      <c r="Q2017" s="234"/>
      <c r="R2017" s="234"/>
      <c r="S2017" s="234"/>
      <c r="T2017" s="234"/>
      <c r="U2017" s="234"/>
      <c r="V2017" s="234"/>
      <c r="W2017" s="234"/>
      <c r="X2017" s="234"/>
      <c r="Y2017" s="234"/>
      <c r="Z2017" s="234"/>
      <c r="AA2017" s="234"/>
      <c r="AB2017" s="234"/>
      <c r="AC2017" s="234"/>
      <c r="AD2017" s="234"/>
      <c r="AE2017" s="234"/>
      <c r="AF2017" s="234"/>
      <c r="AG2017" s="234"/>
      <c r="AH2017" s="234"/>
      <c r="AI2017" s="234"/>
      <c r="AJ2017" s="234"/>
      <c r="AK2017" s="234"/>
      <c r="AL2017" s="258" t="str">
        <f t="shared" si="259"/>
        <v>нет</v>
      </c>
      <c r="AM2017" s="258" t="str">
        <f t="shared" si="261"/>
        <v>нет</v>
      </c>
      <c r="AN2017" s="258">
        <f t="shared" si="258"/>
        <v>0</v>
      </c>
      <c r="AO2017" s="258" t="e">
        <f t="shared" si="260"/>
        <v>#VALUE!</v>
      </c>
    </row>
    <row r="2018" spans="1:41">
      <c r="A2018" s="261" t="e">
        <f t="shared" si="262"/>
        <v>#VALUE!</v>
      </c>
      <c r="B2018" s="241">
        <v>2015</v>
      </c>
      <c r="C2018" s="242"/>
      <c r="D2018" s="257" t="str">
        <f t="shared" si="255"/>
        <v/>
      </c>
      <c r="E2018" s="234"/>
      <c r="F2018" s="234"/>
      <c r="G2018" s="242"/>
      <c r="H2018" s="257" t="str">
        <f t="shared" si="256"/>
        <v/>
      </c>
      <c r="I2018" s="234"/>
      <c r="J2018" s="234"/>
      <c r="K2018" s="234"/>
      <c r="L2018" s="234"/>
      <c r="M2018" s="308">
        <f t="shared" si="257"/>
        <v>0</v>
      </c>
      <c r="N2018" s="234"/>
      <c r="O2018" s="234"/>
      <c r="P2018" s="234"/>
      <c r="Q2018" s="234"/>
      <c r="R2018" s="234"/>
      <c r="S2018" s="234"/>
      <c r="T2018" s="234"/>
      <c r="U2018" s="234"/>
      <c r="V2018" s="234"/>
      <c r="W2018" s="234"/>
      <c r="X2018" s="234"/>
      <c r="Y2018" s="234"/>
      <c r="Z2018" s="234"/>
      <c r="AA2018" s="234"/>
      <c r="AB2018" s="234"/>
      <c r="AC2018" s="234"/>
      <c r="AD2018" s="234"/>
      <c r="AE2018" s="234"/>
      <c r="AF2018" s="234"/>
      <c r="AG2018" s="234"/>
      <c r="AH2018" s="234"/>
      <c r="AI2018" s="234"/>
      <c r="AJ2018" s="234"/>
      <c r="AK2018" s="234"/>
      <c r="AL2018" s="258" t="str">
        <f t="shared" si="259"/>
        <v>нет</v>
      </c>
      <c r="AM2018" s="258" t="str">
        <f t="shared" si="261"/>
        <v>нет</v>
      </c>
      <c r="AN2018" s="258">
        <f t="shared" si="258"/>
        <v>0</v>
      </c>
      <c r="AO2018" s="258" t="e">
        <f t="shared" si="260"/>
        <v>#VALUE!</v>
      </c>
    </row>
    <row r="2019" spans="1:41">
      <c r="A2019" s="261" t="e">
        <f t="shared" si="262"/>
        <v>#VALUE!</v>
      </c>
      <c r="B2019" s="241">
        <v>2016</v>
      </c>
      <c r="C2019" s="242"/>
      <c r="D2019" s="257" t="str">
        <f t="shared" si="255"/>
        <v/>
      </c>
      <c r="E2019" s="234"/>
      <c r="F2019" s="234"/>
      <c r="G2019" s="242"/>
      <c r="H2019" s="257" t="str">
        <f t="shared" si="256"/>
        <v/>
      </c>
      <c r="I2019" s="234"/>
      <c r="J2019" s="234"/>
      <c r="K2019" s="234"/>
      <c r="L2019" s="234"/>
      <c r="M2019" s="308">
        <f t="shared" si="257"/>
        <v>0</v>
      </c>
      <c r="N2019" s="234"/>
      <c r="O2019" s="234"/>
      <c r="P2019" s="234"/>
      <c r="Q2019" s="234"/>
      <c r="R2019" s="234"/>
      <c r="S2019" s="234"/>
      <c r="T2019" s="234"/>
      <c r="U2019" s="234"/>
      <c r="V2019" s="234"/>
      <c r="W2019" s="234"/>
      <c r="X2019" s="234"/>
      <c r="Y2019" s="234"/>
      <c r="Z2019" s="234"/>
      <c r="AA2019" s="234"/>
      <c r="AB2019" s="234"/>
      <c r="AC2019" s="234"/>
      <c r="AD2019" s="234"/>
      <c r="AE2019" s="234"/>
      <c r="AF2019" s="234"/>
      <c r="AG2019" s="234"/>
      <c r="AH2019" s="234"/>
      <c r="AI2019" s="234"/>
      <c r="AJ2019" s="234"/>
      <c r="AK2019" s="234"/>
      <c r="AL2019" s="258" t="str">
        <f t="shared" si="259"/>
        <v>нет</v>
      </c>
      <c r="AM2019" s="258" t="str">
        <f t="shared" si="261"/>
        <v>нет</v>
      </c>
      <c r="AN2019" s="258">
        <f t="shared" si="258"/>
        <v>0</v>
      </c>
      <c r="AO2019" s="258" t="e">
        <f t="shared" si="260"/>
        <v>#VALUE!</v>
      </c>
    </row>
    <row r="2020" spans="1:41">
      <c r="A2020" s="261" t="e">
        <f t="shared" si="262"/>
        <v>#VALUE!</v>
      </c>
      <c r="B2020" s="241">
        <v>2017</v>
      </c>
      <c r="C2020" s="242"/>
      <c r="D2020" s="257" t="str">
        <f t="shared" si="255"/>
        <v/>
      </c>
      <c r="E2020" s="234"/>
      <c r="F2020" s="234"/>
      <c r="G2020" s="242"/>
      <c r="H2020" s="257" t="str">
        <f t="shared" si="256"/>
        <v/>
      </c>
      <c r="I2020" s="234"/>
      <c r="J2020" s="234"/>
      <c r="K2020" s="234"/>
      <c r="L2020" s="234"/>
      <c r="M2020" s="308">
        <f t="shared" si="257"/>
        <v>0</v>
      </c>
      <c r="N2020" s="234"/>
      <c r="O2020" s="234"/>
      <c r="P2020" s="234"/>
      <c r="Q2020" s="234"/>
      <c r="R2020" s="234"/>
      <c r="S2020" s="234"/>
      <c r="T2020" s="234"/>
      <c r="U2020" s="234"/>
      <c r="V2020" s="234"/>
      <c r="W2020" s="234"/>
      <c r="X2020" s="234"/>
      <c r="Y2020" s="234"/>
      <c r="Z2020" s="234"/>
      <c r="AA2020" s="234"/>
      <c r="AB2020" s="234"/>
      <c r="AC2020" s="234"/>
      <c r="AD2020" s="234"/>
      <c r="AE2020" s="234"/>
      <c r="AF2020" s="234"/>
      <c r="AG2020" s="234"/>
      <c r="AH2020" s="234"/>
      <c r="AI2020" s="234"/>
      <c r="AJ2020" s="234"/>
      <c r="AK2020" s="234"/>
      <c r="AL2020" s="258" t="str">
        <f t="shared" si="259"/>
        <v>нет</v>
      </c>
      <c r="AM2020" s="258" t="str">
        <f t="shared" si="261"/>
        <v>нет</v>
      </c>
      <c r="AN2020" s="258">
        <f t="shared" si="258"/>
        <v>0</v>
      </c>
      <c r="AO2020" s="258" t="e">
        <f t="shared" si="260"/>
        <v>#VALUE!</v>
      </c>
    </row>
    <row r="2021" spans="1:41">
      <c r="A2021" s="261" t="e">
        <f t="shared" si="262"/>
        <v>#VALUE!</v>
      </c>
      <c r="B2021" s="241">
        <v>2018</v>
      </c>
      <c r="C2021" s="242"/>
      <c r="D2021" s="257" t="str">
        <f t="shared" si="255"/>
        <v/>
      </c>
      <c r="E2021" s="234"/>
      <c r="F2021" s="234"/>
      <c r="G2021" s="242"/>
      <c r="H2021" s="257" t="str">
        <f t="shared" si="256"/>
        <v/>
      </c>
      <c r="I2021" s="234"/>
      <c r="J2021" s="234"/>
      <c r="K2021" s="234"/>
      <c r="L2021" s="234"/>
      <c r="M2021" s="308">
        <f t="shared" si="257"/>
        <v>0</v>
      </c>
      <c r="N2021" s="234"/>
      <c r="O2021" s="234"/>
      <c r="P2021" s="234"/>
      <c r="Q2021" s="234"/>
      <c r="R2021" s="234"/>
      <c r="S2021" s="234"/>
      <c r="T2021" s="234"/>
      <c r="U2021" s="234"/>
      <c r="V2021" s="234"/>
      <c r="W2021" s="234"/>
      <c r="X2021" s="234"/>
      <c r="Y2021" s="234"/>
      <c r="Z2021" s="234"/>
      <c r="AA2021" s="234"/>
      <c r="AB2021" s="234"/>
      <c r="AC2021" s="234"/>
      <c r="AD2021" s="234"/>
      <c r="AE2021" s="234"/>
      <c r="AF2021" s="234"/>
      <c r="AG2021" s="234"/>
      <c r="AH2021" s="234"/>
      <c r="AI2021" s="234"/>
      <c r="AJ2021" s="234"/>
      <c r="AK2021" s="234"/>
      <c r="AL2021" s="258" t="str">
        <f t="shared" si="259"/>
        <v>нет</v>
      </c>
      <c r="AM2021" s="258" t="str">
        <f t="shared" si="261"/>
        <v>нет</v>
      </c>
      <c r="AN2021" s="258">
        <f t="shared" si="258"/>
        <v>0</v>
      </c>
      <c r="AO2021" s="258" t="e">
        <f t="shared" si="260"/>
        <v>#VALUE!</v>
      </c>
    </row>
    <row r="2022" spans="1:41">
      <c r="A2022" s="261" t="e">
        <f t="shared" si="262"/>
        <v>#VALUE!</v>
      </c>
      <c r="B2022" s="241">
        <v>2019</v>
      </c>
      <c r="C2022" s="242"/>
      <c r="D2022" s="257" t="str">
        <f t="shared" si="255"/>
        <v/>
      </c>
      <c r="E2022" s="234"/>
      <c r="F2022" s="234"/>
      <c r="G2022" s="242"/>
      <c r="H2022" s="257" t="str">
        <f t="shared" si="256"/>
        <v/>
      </c>
      <c r="I2022" s="234"/>
      <c r="J2022" s="234"/>
      <c r="K2022" s="234"/>
      <c r="L2022" s="234"/>
      <c r="M2022" s="308">
        <f t="shared" si="257"/>
        <v>0</v>
      </c>
      <c r="N2022" s="234"/>
      <c r="O2022" s="234"/>
      <c r="P2022" s="234"/>
      <c r="Q2022" s="234"/>
      <c r="R2022" s="234"/>
      <c r="S2022" s="234"/>
      <c r="T2022" s="234"/>
      <c r="U2022" s="234"/>
      <c r="V2022" s="234"/>
      <c r="W2022" s="234"/>
      <c r="X2022" s="234"/>
      <c r="Y2022" s="234"/>
      <c r="Z2022" s="234"/>
      <c r="AA2022" s="234"/>
      <c r="AB2022" s="234"/>
      <c r="AC2022" s="234"/>
      <c r="AD2022" s="234"/>
      <c r="AE2022" s="234"/>
      <c r="AF2022" s="234"/>
      <c r="AG2022" s="234"/>
      <c r="AH2022" s="234"/>
      <c r="AI2022" s="234"/>
      <c r="AJ2022" s="234"/>
      <c r="AK2022" s="234"/>
      <c r="AL2022" s="258" t="str">
        <f t="shared" si="259"/>
        <v>нет</v>
      </c>
      <c r="AM2022" s="258" t="str">
        <f t="shared" si="261"/>
        <v>нет</v>
      </c>
      <c r="AN2022" s="258">
        <f t="shared" si="258"/>
        <v>0</v>
      </c>
      <c r="AO2022" s="258" t="e">
        <f t="shared" si="260"/>
        <v>#VALUE!</v>
      </c>
    </row>
    <row r="2023" spans="1:41">
      <c r="A2023" s="261" t="e">
        <f t="shared" si="262"/>
        <v>#VALUE!</v>
      </c>
      <c r="B2023" s="241">
        <v>2020</v>
      </c>
      <c r="C2023" s="242"/>
      <c r="D2023" s="257" t="str">
        <f t="shared" si="255"/>
        <v/>
      </c>
      <c r="E2023" s="234"/>
      <c r="F2023" s="234"/>
      <c r="G2023" s="242"/>
      <c r="H2023" s="257" t="str">
        <f t="shared" si="256"/>
        <v/>
      </c>
      <c r="I2023" s="234"/>
      <c r="J2023" s="234"/>
      <c r="K2023" s="234"/>
      <c r="L2023" s="234"/>
      <c r="M2023" s="308">
        <f t="shared" si="257"/>
        <v>0</v>
      </c>
      <c r="N2023" s="234"/>
      <c r="O2023" s="234"/>
      <c r="P2023" s="234"/>
      <c r="Q2023" s="234"/>
      <c r="R2023" s="234"/>
      <c r="S2023" s="234"/>
      <c r="T2023" s="234"/>
      <c r="U2023" s="234"/>
      <c r="V2023" s="234"/>
      <c r="W2023" s="234"/>
      <c r="X2023" s="234"/>
      <c r="Y2023" s="234"/>
      <c r="Z2023" s="234"/>
      <c r="AA2023" s="234"/>
      <c r="AB2023" s="234"/>
      <c r="AC2023" s="234"/>
      <c r="AD2023" s="234"/>
      <c r="AE2023" s="234"/>
      <c r="AF2023" s="234"/>
      <c r="AG2023" s="234"/>
      <c r="AH2023" s="234"/>
      <c r="AI2023" s="234"/>
      <c r="AJ2023" s="234"/>
      <c r="AK2023" s="234"/>
      <c r="AL2023" s="258" t="str">
        <f t="shared" si="259"/>
        <v>нет</v>
      </c>
      <c r="AM2023" s="258" t="str">
        <f t="shared" si="261"/>
        <v>нет</v>
      </c>
      <c r="AN2023" s="258">
        <f t="shared" si="258"/>
        <v>0</v>
      </c>
      <c r="AO2023" s="258" t="e">
        <f t="shared" si="260"/>
        <v>#VALUE!</v>
      </c>
    </row>
    <row r="2024" spans="1:41">
      <c r="A2024" s="261" t="e">
        <f t="shared" si="262"/>
        <v>#VALUE!</v>
      </c>
      <c r="B2024" s="241">
        <v>2021</v>
      </c>
      <c r="C2024" s="242"/>
      <c r="D2024" s="257" t="str">
        <f t="shared" si="255"/>
        <v/>
      </c>
      <c r="E2024" s="234"/>
      <c r="F2024" s="234"/>
      <c r="G2024" s="242"/>
      <c r="H2024" s="257" t="str">
        <f t="shared" si="256"/>
        <v/>
      </c>
      <c r="I2024" s="234"/>
      <c r="J2024" s="234"/>
      <c r="K2024" s="234"/>
      <c r="L2024" s="234"/>
      <c r="M2024" s="308">
        <f t="shared" si="257"/>
        <v>0</v>
      </c>
      <c r="N2024" s="234"/>
      <c r="O2024" s="234"/>
      <c r="P2024" s="234"/>
      <c r="Q2024" s="234"/>
      <c r="R2024" s="234"/>
      <c r="S2024" s="234"/>
      <c r="T2024" s="234"/>
      <c r="U2024" s="234"/>
      <c r="V2024" s="234"/>
      <c r="W2024" s="234"/>
      <c r="X2024" s="234"/>
      <c r="Y2024" s="234"/>
      <c r="Z2024" s="234"/>
      <c r="AA2024" s="234"/>
      <c r="AB2024" s="234"/>
      <c r="AC2024" s="234"/>
      <c r="AD2024" s="234"/>
      <c r="AE2024" s="234"/>
      <c r="AF2024" s="234"/>
      <c r="AG2024" s="234"/>
      <c r="AH2024" s="234"/>
      <c r="AI2024" s="234"/>
      <c r="AJ2024" s="234"/>
      <c r="AK2024" s="234"/>
      <c r="AL2024" s="258" t="str">
        <f t="shared" si="259"/>
        <v>нет</v>
      </c>
      <c r="AM2024" s="258" t="str">
        <f t="shared" si="261"/>
        <v>нет</v>
      </c>
      <c r="AN2024" s="258">
        <f t="shared" si="258"/>
        <v>0</v>
      </c>
      <c r="AO2024" s="258" t="e">
        <f t="shared" si="260"/>
        <v>#VALUE!</v>
      </c>
    </row>
    <row r="2025" spans="1:41">
      <c r="A2025" s="261" t="e">
        <f t="shared" si="262"/>
        <v>#VALUE!</v>
      </c>
      <c r="B2025" s="241">
        <v>2022</v>
      </c>
      <c r="C2025" s="242"/>
      <c r="D2025" s="257" t="str">
        <f t="shared" si="255"/>
        <v/>
      </c>
      <c r="E2025" s="234"/>
      <c r="F2025" s="234"/>
      <c r="G2025" s="242"/>
      <c r="H2025" s="257" t="str">
        <f t="shared" si="256"/>
        <v/>
      </c>
      <c r="I2025" s="234"/>
      <c r="J2025" s="234"/>
      <c r="K2025" s="234"/>
      <c r="L2025" s="234"/>
      <c r="M2025" s="308">
        <f t="shared" si="257"/>
        <v>0</v>
      </c>
      <c r="N2025" s="234"/>
      <c r="O2025" s="234"/>
      <c r="P2025" s="234"/>
      <c r="Q2025" s="234"/>
      <c r="R2025" s="234"/>
      <c r="S2025" s="234"/>
      <c r="T2025" s="234"/>
      <c r="U2025" s="234"/>
      <c r="V2025" s="234"/>
      <c r="W2025" s="234"/>
      <c r="X2025" s="234"/>
      <c r="Y2025" s="234"/>
      <c r="Z2025" s="234"/>
      <c r="AA2025" s="234"/>
      <c r="AB2025" s="234"/>
      <c r="AC2025" s="234"/>
      <c r="AD2025" s="234"/>
      <c r="AE2025" s="234"/>
      <c r="AF2025" s="234"/>
      <c r="AG2025" s="234"/>
      <c r="AH2025" s="234"/>
      <c r="AI2025" s="234"/>
      <c r="AJ2025" s="234"/>
      <c r="AK2025" s="234"/>
      <c r="AL2025" s="258" t="str">
        <f t="shared" si="259"/>
        <v>нет</v>
      </c>
      <c r="AM2025" s="258" t="str">
        <f t="shared" si="261"/>
        <v>нет</v>
      </c>
      <c r="AN2025" s="258">
        <f t="shared" si="258"/>
        <v>0</v>
      </c>
      <c r="AO2025" s="258" t="e">
        <f t="shared" si="260"/>
        <v>#VALUE!</v>
      </c>
    </row>
    <row r="2026" spans="1:41">
      <c r="A2026" s="261" t="e">
        <f t="shared" si="262"/>
        <v>#VALUE!</v>
      </c>
      <c r="B2026" s="241">
        <v>2023</v>
      </c>
      <c r="C2026" s="242"/>
      <c r="D2026" s="257" t="str">
        <f t="shared" si="255"/>
        <v/>
      </c>
      <c r="E2026" s="234"/>
      <c r="F2026" s="234"/>
      <c r="G2026" s="242"/>
      <c r="H2026" s="257" t="str">
        <f t="shared" si="256"/>
        <v/>
      </c>
      <c r="I2026" s="234"/>
      <c r="J2026" s="234"/>
      <c r="K2026" s="234"/>
      <c r="L2026" s="234"/>
      <c r="M2026" s="308">
        <f t="shared" si="257"/>
        <v>0</v>
      </c>
      <c r="N2026" s="234"/>
      <c r="O2026" s="234"/>
      <c r="P2026" s="234"/>
      <c r="Q2026" s="234"/>
      <c r="R2026" s="234"/>
      <c r="S2026" s="234"/>
      <c r="T2026" s="234"/>
      <c r="U2026" s="234"/>
      <c r="V2026" s="234"/>
      <c r="W2026" s="234"/>
      <c r="X2026" s="234"/>
      <c r="Y2026" s="234"/>
      <c r="Z2026" s="234"/>
      <c r="AA2026" s="234"/>
      <c r="AB2026" s="234"/>
      <c r="AC2026" s="234"/>
      <c r="AD2026" s="234"/>
      <c r="AE2026" s="234"/>
      <c r="AF2026" s="234"/>
      <c r="AG2026" s="234"/>
      <c r="AH2026" s="234"/>
      <c r="AI2026" s="234"/>
      <c r="AJ2026" s="234"/>
      <c r="AK2026" s="234"/>
      <c r="AL2026" s="258" t="str">
        <f t="shared" si="259"/>
        <v>нет</v>
      </c>
      <c r="AM2026" s="258" t="str">
        <f t="shared" si="261"/>
        <v>нет</v>
      </c>
      <c r="AN2026" s="258">
        <f t="shared" si="258"/>
        <v>0</v>
      </c>
      <c r="AO2026" s="258" t="e">
        <f t="shared" si="260"/>
        <v>#VALUE!</v>
      </c>
    </row>
    <row r="2027" spans="1:41">
      <c r="A2027" s="261" t="e">
        <f t="shared" si="262"/>
        <v>#VALUE!</v>
      </c>
      <c r="B2027" s="241">
        <v>2024</v>
      </c>
      <c r="C2027" s="242"/>
      <c r="D2027" s="257" t="str">
        <f t="shared" si="255"/>
        <v/>
      </c>
      <c r="E2027" s="234"/>
      <c r="F2027" s="234"/>
      <c r="G2027" s="242"/>
      <c r="H2027" s="257" t="str">
        <f t="shared" si="256"/>
        <v/>
      </c>
      <c r="I2027" s="234"/>
      <c r="J2027" s="234"/>
      <c r="K2027" s="234"/>
      <c r="L2027" s="234"/>
      <c r="M2027" s="308">
        <f t="shared" si="257"/>
        <v>0</v>
      </c>
      <c r="N2027" s="234"/>
      <c r="O2027" s="234"/>
      <c r="P2027" s="234"/>
      <c r="Q2027" s="234"/>
      <c r="R2027" s="234"/>
      <c r="S2027" s="234"/>
      <c r="T2027" s="234"/>
      <c r="U2027" s="234"/>
      <c r="V2027" s="234"/>
      <c r="W2027" s="234"/>
      <c r="X2027" s="234"/>
      <c r="Y2027" s="234"/>
      <c r="Z2027" s="234"/>
      <c r="AA2027" s="234"/>
      <c r="AB2027" s="234"/>
      <c r="AC2027" s="234"/>
      <c r="AD2027" s="234"/>
      <c r="AE2027" s="234"/>
      <c r="AF2027" s="234"/>
      <c r="AG2027" s="234"/>
      <c r="AH2027" s="234"/>
      <c r="AI2027" s="234"/>
      <c r="AJ2027" s="234"/>
      <c r="AK2027" s="234"/>
      <c r="AL2027" s="258" t="str">
        <f t="shared" si="259"/>
        <v>нет</v>
      </c>
      <c r="AM2027" s="258" t="str">
        <f t="shared" si="261"/>
        <v>нет</v>
      </c>
      <c r="AN2027" s="258">
        <f t="shared" si="258"/>
        <v>0</v>
      </c>
      <c r="AO2027" s="258" t="e">
        <f t="shared" si="260"/>
        <v>#VALUE!</v>
      </c>
    </row>
    <row r="2028" spans="1:41">
      <c r="A2028" s="261" t="e">
        <f t="shared" si="262"/>
        <v>#VALUE!</v>
      </c>
      <c r="B2028" s="241">
        <v>2025</v>
      </c>
      <c r="C2028" s="242"/>
      <c r="D2028" s="257" t="str">
        <f t="shared" si="255"/>
        <v/>
      </c>
      <c r="E2028" s="234"/>
      <c r="F2028" s="234"/>
      <c r="G2028" s="242"/>
      <c r="H2028" s="257" t="str">
        <f t="shared" si="256"/>
        <v/>
      </c>
      <c r="I2028" s="234"/>
      <c r="J2028" s="234"/>
      <c r="K2028" s="234"/>
      <c r="L2028" s="234"/>
      <c r="M2028" s="308">
        <f t="shared" si="257"/>
        <v>0</v>
      </c>
      <c r="N2028" s="234"/>
      <c r="O2028" s="234"/>
      <c r="P2028" s="234"/>
      <c r="Q2028" s="234"/>
      <c r="R2028" s="234"/>
      <c r="S2028" s="234"/>
      <c r="T2028" s="234"/>
      <c r="U2028" s="234"/>
      <c r="V2028" s="234"/>
      <c r="W2028" s="234"/>
      <c r="X2028" s="234"/>
      <c r="Y2028" s="234"/>
      <c r="Z2028" s="234"/>
      <c r="AA2028" s="234"/>
      <c r="AB2028" s="234"/>
      <c r="AC2028" s="234"/>
      <c r="AD2028" s="234"/>
      <c r="AE2028" s="234"/>
      <c r="AF2028" s="234"/>
      <c r="AG2028" s="234"/>
      <c r="AH2028" s="234"/>
      <c r="AI2028" s="234"/>
      <c r="AJ2028" s="234"/>
      <c r="AK2028" s="234"/>
      <c r="AL2028" s="258" t="str">
        <f t="shared" si="259"/>
        <v>нет</v>
      </c>
      <c r="AM2028" s="258" t="str">
        <f t="shared" si="261"/>
        <v>нет</v>
      </c>
      <c r="AN2028" s="258">
        <f t="shared" si="258"/>
        <v>0</v>
      </c>
      <c r="AO2028" s="258" t="e">
        <f t="shared" si="260"/>
        <v>#VALUE!</v>
      </c>
    </row>
    <row r="2029" spans="1:41">
      <c r="A2029" s="261" t="e">
        <f t="shared" si="262"/>
        <v>#VALUE!</v>
      </c>
      <c r="B2029" s="241">
        <v>2026</v>
      </c>
      <c r="C2029" s="242"/>
      <c r="D2029" s="257" t="str">
        <f t="shared" si="255"/>
        <v/>
      </c>
      <c r="E2029" s="234"/>
      <c r="F2029" s="234"/>
      <c r="G2029" s="242"/>
      <c r="H2029" s="257" t="str">
        <f t="shared" si="256"/>
        <v/>
      </c>
      <c r="I2029" s="234"/>
      <c r="J2029" s="234"/>
      <c r="K2029" s="234"/>
      <c r="L2029" s="234"/>
      <c r="M2029" s="308">
        <f t="shared" si="257"/>
        <v>0</v>
      </c>
      <c r="N2029" s="234"/>
      <c r="O2029" s="234"/>
      <c r="P2029" s="234"/>
      <c r="Q2029" s="234"/>
      <c r="R2029" s="234"/>
      <c r="S2029" s="234"/>
      <c r="T2029" s="234"/>
      <c r="U2029" s="234"/>
      <c r="V2029" s="234"/>
      <c r="W2029" s="234"/>
      <c r="X2029" s="234"/>
      <c r="Y2029" s="234"/>
      <c r="Z2029" s="234"/>
      <c r="AA2029" s="234"/>
      <c r="AB2029" s="234"/>
      <c r="AC2029" s="234"/>
      <c r="AD2029" s="234"/>
      <c r="AE2029" s="234"/>
      <c r="AF2029" s="234"/>
      <c r="AG2029" s="234"/>
      <c r="AH2029" s="234"/>
      <c r="AI2029" s="234"/>
      <c r="AJ2029" s="234"/>
      <c r="AK2029" s="234"/>
      <c r="AL2029" s="258" t="str">
        <f t="shared" si="259"/>
        <v>нет</v>
      </c>
      <c r="AM2029" s="258" t="str">
        <f t="shared" si="261"/>
        <v>нет</v>
      </c>
      <c r="AN2029" s="258">
        <f t="shared" si="258"/>
        <v>0</v>
      </c>
      <c r="AO2029" s="258" t="e">
        <f t="shared" si="260"/>
        <v>#VALUE!</v>
      </c>
    </row>
    <row r="2030" spans="1:41">
      <c r="A2030" s="261" t="e">
        <f t="shared" si="262"/>
        <v>#VALUE!</v>
      </c>
      <c r="B2030" s="241">
        <v>2027</v>
      </c>
      <c r="C2030" s="242"/>
      <c r="D2030" s="257" t="str">
        <f t="shared" si="255"/>
        <v/>
      </c>
      <c r="E2030" s="234"/>
      <c r="F2030" s="234"/>
      <c r="G2030" s="242"/>
      <c r="H2030" s="257" t="str">
        <f t="shared" si="256"/>
        <v/>
      </c>
      <c r="I2030" s="234"/>
      <c r="J2030" s="234"/>
      <c r="K2030" s="234"/>
      <c r="L2030" s="234"/>
      <c r="M2030" s="308">
        <f t="shared" si="257"/>
        <v>0</v>
      </c>
      <c r="N2030" s="234"/>
      <c r="O2030" s="234"/>
      <c r="P2030" s="234"/>
      <c r="Q2030" s="234"/>
      <c r="R2030" s="234"/>
      <c r="S2030" s="234"/>
      <c r="T2030" s="234"/>
      <c r="U2030" s="234"/>
      <c r="V2030" s="234"/>
      <c r="W2030" s="234"/>
      <c r="X2030" s="234"/>
      <c r="Y2030" s="234"/>
      <c r="Z2030" s="234"/>
      <c r="AA2030" s="234"/>
      <c r="AB2030" s="234"/>
      <c r="AC2030" s="234"/>
      <c r="AD2030" s="234"/>
      <c r="AE2030" s="234"/>
      <c r="AF2030" s="234"/>
      <c r="AG2030" s="234"/>
      <c r="AH2030" s="234"/>
      <c r="AI2030" s="234"/>
      <c r="AJ2030" s="234"/>
      <c r="AK2030" s="234"/>
      <c r="AL2030" s="258" t="str">
        <f t="shared" si="259"/>
        <v>нет</v>
      </c>
      <c r="AM2030" s="258" t="str">
        <f t="shared" si="261"/>
        <v>нет</v>
      </c>
      <c r="AN2030" s="258">
        <f t="shared" si="258"/>
        <v>0</v>
      </c>
      <c r="AO2030" s="258" t="e">
        <f t="shared" si="260"/>
        <v>#VALUE!</v>
      </c>
    </row>
    <row r="2031" spans="1:41">
      <c r="A2031" s="261" t="e">
        <f t="shared" si="262"/>
        <v>#VALUE!</v>
      </c>
      <c r="B2031" s="241">
        <v>2028</v>
      </c>
      <c r="C2031" s="242"/>
      <c r="D2031" s="257" t="str">
        <f t="shared" si="255"/>
        <v/>
      </c>
      <c r="E2031" s="234"/>
      <c r="F2031" s="234"/>
      <c r="G2031" s="242"/>
      <c r="H2031" s="257" t="str">
        <f t="shared" si="256"/>
        <v/>
      </c>
      <c r="I2031" s="234"/>
      <c r="J2031" s="234"/>
      <c r="K2031" s="234"/>
      <c r="L2031" s="234"/>
      <c r="M2031" s="308">
        <f t="shared" si="257"/>
        <v>0</v>
      </c>
      <c r="N2031" s="234"/>
      <c r="O2031" s="234"/>
      <c r="P2031" s="234"/>
      <c r="Q2031" s="234"/>
      <c r="R2031" s="234"/>
      <c r="S2031" s="234"/>
      <c r="T2031" s="234"/>
      <c r="U2031" s="234"/>
      <c r="V2031" s="234"/>
      <c r="W2031" s="234"/>
      <c r="X2031" s="234"/>
      <c r="Y2031" s="234"/>
      <c r="Z2031" s="234"/>
      <c r="AA2031" s="234"/>
      <c r="AB2031" s="234"/>
      <c r="AC2031" s="234"/>
      <c r="AD2031" s="234"/>
      <c r="AE2031" s="234"/>
      <c r="AF2031" s="234"/>
      <c r="AG2031" s="234"/>
      <c r="AH2031" s="234"/>
      <c r="AI2031" s="234"/>
      <c r="AJ2031" s="234"/>
      <c r="AK2031" s="234"/>
      <c r="AL2031" s="258" t="str">
        <f t="shared" si="259"/>
        <v>нет</v>
      </c>
      <c r="AM2031" s="258" t="str">
        <f t="shared" si="261"/>
        <v>нет</v>
      </c>
      <c r="AN2031" s="258">
        <f t="shared" si="258"/>
        <v>0</v>
      </c>
      <c r="AO2031" s="258" t="e">
        <f t="shared" si="260"/>
        <v>#VALUE!</v>
      </c>
    </row>
    <row r="2032" spans="1:41">
      <c r="A2032" s="261" t="e">
        <f t="shared" si="262"/>
        <v>#VALUE!</v>
      </c>
      <c r="B2032" s="241">
        <v>2029</v>
      </c>
      <c r="C2032" s="242"/>
      <c r="D2032" s="257" t="str">
        <f t="shared" si="255"/>
        <v/>
      </c>
      <c r="E2032" s="234"/>
      <c r="F2032" s="234"/>
      <c r="G2032" s="242"/>
      <c r="H2032" s="257" t="str">
        <f t="shared" si="256"/>
        <v/>
      </c>
      <c r="I2032" s="234"/>
      <c r="J2032" s="234"/>
      <c r="K2032" s="234"/>
      <c r="L2032" s="234"/>
      <c r="M2032" s="308">
        <f t="shared" si="257"/>
        <v>0</v>
      </c>
      <c r="N2032" s="234"/>
      <c r="O2032" s="234"/>
      <c r="P2032" s="234"/>
      <c r="Q2032" s="234"/>
      <c r="R2032" s="234"/>
      <c r="S2032" s="234"/>
      <c r="T2032" s="234"/>
      <c r="U2032" s="234"/>
      <c r="V2032" s="234"/>
      <c r="W2032" s="234"/>
      <c r="X2032" s="234"/>
      <c r="Y2032" s="234"/>
      <c r="Z2032" s="234"/>
      <c r="AA2032" s="234"/>
      <c r="AB2032" s="234"/>
      <c r="AC2032" s="234"/>
      <c r="AD2032" s="234"/>
      <c r="AE2032" s="234"/>
      <c r="AF2032" s="234"/>
      <c r="AG2032" s="234"/>
      <c r="AH2032" s="234"/>
      <c r="AI2032" s="234"/>
      <c r="AJ2032" s="234"/>
      <c r="AK2032" s="234"/>
      <c r="AL2032" s="258" t="str">
        <f t="shared" si="259"/>
        <v>нет</v>
      </c>
      <c r="AM2032" s="258" t="str">
        <f t="shared" si="261"/>
        <v>нет</v>
      </c>
      <c r="AN2032" s="258">
        <f t="shared" si="258"/>
        <v>0</v>
      </c>
      <c r="AO2032" s="258" t="e">
        <f t="shared" si="260"/>
        <v>#VALUE!</v>
      </c>
    </row>
    <row r="2033" spans="1:41">
      <c r="A2033" s="261" t="e">
        <f t="shared" si="262"/>
        <v>#VALUE!</v>
      </c>
      <c r="B2033" s="241">
        <v>2030</v>
      </c>
      <c r="C2033" s="242"/>
      <c r="D2033" s="257" t="str">
        <f t="shared" si="255"/>
        <v/>
      </c>
      <c r="E2033" s="234"/>
      <c r="F2033" s="234"/>
      <c r="G2033" s="242"/>
      <c r="H2033" s="257" t="str">
        <f t="shared" si="256"/>
        <v/>
      </c>
      <c r="I2033" s="234"/>
      <c r="J2033" s="234"/>
      <c r="K2033" s="234"/>
      <c r="L2033" s="234"/>
      <c r="M2033" s="308">
        <f t="shared" si="257"/>
        <v>0</v>
      </c>
      <c r="N2033" s="234"/>
      <c r="O2033" s="234"/>
      <c r="P2033" s="234"/>
      <c r="Q2033" s="234"/>
      <c r="R2033" s="234"/>
      <c r="S2033" s="234"/>
      <c r="T2033" s="234"/>
      <c r="U2033" s="234"/>
      <c r="V2033" s="234"/>
      <c r="W2033" s="234"/>
      <c r="X2033" s="234"/>
      <c r="Y2033" s="234"/>
      <c r="Z2033" s="234"/>
      <c r="AA2033" s="234"/>
      <c r="AB2033" s="234"/>
      <c r="AC2033" s="234"/>
      <c r="AD2033" s="234"/>
      <c r="AE2033" s="234"/>
      <c r="AF2033" s="234"/>
      <c r="AG2033" s="234"/>
      <c r="AH2033" s="234"/>
      <c r="AI2033" s="234"/>
      <c r="AJ2033" s="234"/>
      <c r="AK2033" s="234"/>
      <c r="AL2033" s="258" t="str">
        <f t="shared" si="259"/>
        <v>нет</v>
      </c>
      <c r="AM2033" s="258" t="str">
        <f t="shared" si="261"/>
        <v>нет</v>
      </c>
      <c r="AN2033" s="258">
        <f t="shared" si="258"/>
        <v>0</v>
      </c>
      <c r="AO2033" s="258" t="e">
        <f t="shared" si="260"/>
        <v>#VALUE!</v>
      </c>
    </row>
    <row r="2034" spans="1:41">
      <c r="A2034" s="261" t="e">
        <f t="shared" si="262"/>
        <v>#VALUE!</v>
      </c>
      <c r="B2034" s="241">
        <v>2031</v>
      </c>
      <c r="C2034" s="242"/>
      <c r="D2034" s="257" t="str">
        <f t="shared" si="255"/>
        <v/>
      </c>
      <c r="E2034" s="234"/>
      <c r="F2034" s="234"/>
      <c r="G2034" s="242"/>
      <c r="H2034" s="257" t="str">
        <f t="shared" si="256"/>
        <v/>
      </c>
      <c r="I2034" s="234"/>
      <c r="J2034" s="234"/>
      <c r="K2034" s="234"/>
      <c r="L2034" s="234"/>
      <c r="M2034" s="308">
        <f t="shared" si="257"/>
        <v>0</v>
      </c>
      <c r="N2034" s="234"/>
      <c r="O2034" s="234"/>
      <c r="P2034" s="234"/>
      <c r="Q2034" s="234"/>
      <c r="R2034" s="234"/>
      <c r="S2034" s="234"/>
      <c r="T2034" s="234"/>
      <c r="U2034" s="234"/>
      <c r="V2034" s="234"/>
      <c r="W2034" s="234"/>
      <c r="X2034" s="234"/>
      <c r="Y2034" s="234"/>
      <c r="Z2034" s="234"/>
      <c r="AA2034" s="234"/>
      <c r="AB2034" s="234"/>
      <c r="AC2034" s="234"/>
      <c r="AD2034" s="234"/>
      <c r="AE2034" s="234"/>
      <c r="AF2034" s="234"/>
      <c r="AG2034" s="234"/>
      <c r="AH2034" s="234"/>
      <c r="AI2034" s="234"/>
      <c r="AJ2034" s="234"/>
      <c r="AK2034" s="234"/>
      <c r="AL2034" s="258" t="str">
        <f t="shared" si="259"/>
        <v>нет</v>
      </c>
      <c r="AM2034" s="258" t="str">
        <f t="shared" si="261"/>
        <v>нет</v>
      </c>
      <c r="AN2034" s="258">
        <f t="shared" si="258"/>
        <v>0</v>
      </c>
      <c r="AO2034" s="258" t="e">
        <f t="shared" si="260"/>
        <v>#VALUE!</v>
      </c>
    </row>
    <row r="2035" spans="1:41">
      <c r="A2035" s="261" t="e">
        <f t="shared" si="262"/>
        <v>#VALUE!</v>
      </c>
      <c r="B2035" s="241">
        <v>2032</v>
      </c>
      <c r="C2035" s="242"/>
      <c r="D2035" s="257" t="str">
        <f t="shared" si="255"/>
        <v/>
      </c>
      <c r="E2035" s="234"/>
      <c r="F2035" s="234"/>
      <c r="G2035" s="242"/>
      <c r="H2035" s="257" t="str">
        <f t="shared" si="256"/>
        <v/>
      </c>
      <c r="I2035" s="234"/>
      <c r="J2035" s="234"/>
      <c r="K2035" s="234"/>
      <c r="L2035" s="234"/>
      <c r="M2035" s="308">
        <f t="shared" si="257"/>
        <v>0</v>
      </c>
      <c r="N2035" s="234"/>
      <c r="O2035" s="234"/>
      <c r="P2035" s="234"/>
      <c r="Q2035" s="234"/>
      <c r="R2035" s="234"/>
      <c r="S2035" s="234"/>
      <c r="T2035" s="234"/>
      <c r="U2035" s="234"/>
      <c r="V2035" s="234"/>
      <c r="W2035" s="234"/>
      <c r="X2035" s="234"/>
      <c r="Y2035" s="234"/>
      <c r="Z2035" s="234"/>
      <c r="AA2035" s="234"/>
      <c r="AB2035" s="234"/>
      <c r="AC2035" s="234"/>
      <c r="AD2035" s="234"/>
      <c r="AE2035" s="234"/>
      <c r="AF2035" s="234"/>
      <c r="AG2035" s="234"/>
      <c r="AH2035" s="234"/>
      <c r="AI2035" s="234"/>
      <c r="AJ2035" s="234"/>
      <c r="AK2035" s="234"/>
      <c r="AL2035" s="258" t="str">
        <f t="shared" si="259"/>
        <v>нет</v>
      </c>
      <c r="AM2035" s="258" t="str">
        <f t="shared" si="261"/>
        <v>нет</v>
      </c>
      <c r="AN2035" s="258">
        <f t="shared" si="258"/>
        <v>0</v>
      </c>
      <c r="AO2035" s="258" t="e">
        <f t="shared" si="260"/>
        <v>#VALUE!</v>
      </c>
    </row>
    <row r="2036" spans="1:41">
      <c r="A2036" s="261" t="e">
        <f t="shared" si="262"/>
        <v>#VALUE!</v>
      </c>
      <c r="B2036" s="241">
        <v>2033</v>
      </c>
      <c r="C2036" s="242"/>
      <c r="D2036" s="257" t="str">
        <f t="shared" si="255"/>
        <v/>
      </c>
      <c r="E2036" s="234"/>
      <c r="F2036" s="234"/>
      <c r="G2036" s="242"/>
      <c r="H2036" s="257" t="str">
        <f t="shared" si="256"/>
        <v/>
      </c>
      <c r="I2036" s="234"/>
      <c r="J2036" s="234"/>
      <c r="K2036" s="234"/>
      <c r="L2036" s="234"/>
      <c r="M2036" s="308">
        <f t="shared" si="257"/>
        <v>0</v>
      </c>
      <c r="N2036" s="234"/>
      <c r="O2036" s="234"/>
      <c r="P2036" s="234"/>
      <c r="Q2036" s="234"/>
      <c r="R2036" s="234"/>
      <c r="S2036" s="234"/>
      <c r="T2036" s="234"/>
      <c r="U2036" s="234"/>
      <c r="V2036" s="234"/>
      <c r="W2036" s="234"/>
      <c r="X2036" s="234"/>
      <c r="Y2036" s="234"/>
      <c r="Z2036" s="234"/>
      <c r="AA2036" s="234"/>
      <c r="AB2036" s="234"/>
      <c r="AC2036" s="234"/>
      <c r="AD2036" s="234"/>
      <c r="AE2036" s="234"/>
      <c r="AF2036" s="234"/>
      <c r="AG2036" s="234"/>
      <c r="AH2036" s="234"/>
      <c r="AI2036" s="234"/>
      <c r="AJ2036" s="234"/>
      <c r="AK2036" s="234"/>
      <c r="AL2036" s="258" t="str">
        <f t="shared" si="259"/>
        <v>нет</v>
      </c>
      <c r="AM2036" s="258" t="str">
        <f t="shared" si="261"/>
        <v>нет</v>
      </c>
      <c r="AN2036" s="258">
        <f t="shared" si="258"/>
        <v>0</v>
      </c>
      <c r="AO2036" s="258" t="e">
        <f t="shared" si="260"/>
        <v>#VALUE!</v>
      </c>
    </row>
    <row r="2037" spans="1:41">
      <c r="A2037" s="261" t="e">
        <f t="shared" si="262"/>
        <v>#VALUE!</v>
      </c>
      <c r="B2037" s="241">
        <v>2034</v>
      </c>
      <c r="C2037" s="242"/>
      <c r="D2037" s="257" t="str">
        <f t="shared" si="255"/>
        <v/>
      </c>
      <c r="E2037" s="234"/>
      <c r="F2037" s="234"/>
      <c r="G2037" s="242"/>
      <c r="H2037" s="257" t="str">
        <f t="shared" si="256"/>
        <v/>
      </c>
      <c r="I2037" s="234"/>
      <c r="J2037" s="234"/>
      <c r="K2037" s="234"/>
      <c r="L2037" s="234"/>
      <c r="M2037" s="308">
        <f t="shared" si="257"/>
        <v>0</v>
      </c>
      <c r="N2037" s="234"/>
      <c r="O2037" s="234"/>
      <c r="P2037" s="234"/>
      <c r="Q2037" s="234"/>
      <c r="R2037" s="234"/>
      <c r="S2037" s="234"/>
      <c r="T2037" s="234"/>
      <c r="U2037" s="234"/>
      <c r="V2037" s="234"/>
      <c r="W2037" s="234"/>
      <c r="X2037" s="234"/>
      <c r="Y2037" s="234"/>
      <c r="Z2037" s="234"/>
      <c r="AA2037" s="234"/>
      <c r="AB2037" s="234"/>
      <c r="AC2037" s="234"/>
      <c r="AD2037" s="234"/>
      <c r="AE2037" s="234"/>
      <c r="AF2037" s="234"/>
      <c r="AG2037" s="234"/>
      <c r="AH2037" s="234"/>
      <c r="AI2037" s="234"/>
      <c r="AJ2037" s="234"/>
      <c r="AK2037" s="234"/>
      <c r="AL2037" s="258" t="str">
        <f t="shared" si="259"/>
        <v>нет</v>
      </c>
      <c r="AM2037" s="258" t="str">
        <f t="shared" si="261"/>
        <v>нет</v>
      </c>
      <c r="AN2037" s="258">
        <f t="shared" si="258"/>
        <v>0</v>
      </c>
      <c r="AO2037" s="258" t="e">
        <f t="shared" si="260"/>
        <v>#VALUE!</v>
      </c>
    </row>
    <row r="2038" spans="1:41">
      <c r="A2038" s="261" t="e">
        <f t="shared" si="262"/>
        <v>#VALUE!</v>
      </c>
      <c r="B2038" s="241">
        <v>2035</v>
      </c>
      <c r="C2038" s="242"/>
      <c r="D2038" s="257" t="str">
        <f t="shared" si="255"/>
        <v/>
      </c>
      <c r="E2038" s="234"/>
      <c r="F2038" s="234"/>
      <c r="G2038" s="242"/>
      <c r="H2038" s="257" t="str">
        <f t="shared" si="256"/>
        <v/>
      </c>
      <c r="I2038" s="234"/>
      <c r="J2038" s="234"/>
      <c r="K2038" s="234"/>
      <c r="L2038" s="234"/>
      <c r="M2038" s="308">
        <f t="shared" si="257"/>
        <v>0</v>
      </c>
      <c r="N2038" s="234"/>
      <c r="O2038" s="234"/>
      <c r="P2038" s="234"/>
      <c r="Q2038" s="234"/>
      <c r="R2038" s="234"/>
      <c r="S2038" s="234"/>
      <c r="T2038" s="234"/>
      <c r="U2038" s="234"/>
      <c r="V2038" s="234"/>
      <c r="W2038" s="234"/>
      <c r="X2038" s="234"/>
      <c r="Y2038" s="234"/>
      <c r="Z2038" s="234"/>
      <c r="AA2038" s="234"/>
      <c r="AB2038" s="234"/>
      <c r="AC2038" s="234"/>
      <c r="AD2038" s="234"/>
      <c r="AE2038" s="234"/>
      <c r="AF2038" s="234"/>
      <c r="AG2038" s="234"/>
      <c r="AH2038" s="234"/>
      <c r="AI2038" s="234"/>
      <c r="AJ2038" s="234"/>
      <c r="AK2038" s="234"/>
      <c r="AL2038" s="258" t="str">
        <f t="shared" si="259"/>
        <v>нет</v>
      </c>
      <c r="AM2038" s="258" t="str">
        <f t="shared" si="261"/>
        <v>нет</v>
      </c>
      <c r="AN2038" s="258">
        <f t="shared" si="258"/>
        <v>0</v>
      </c>
      <c r="AO2038" s="258" t="e">
        <f t="shared" si="260"/>
        <v>#VALUE!</v>
      </c>
    </row>
    <row r="2039" spans="1:41">
      <c r="A2039" s="261" t="e">
        <f t="shared" si="262"/>
        <v>#VALUE!</v>
      </c>
      <c r="B2039" s="241">
        <v>2036</v>
      </c>
      <c r="C2039" s="242"/>
      <c r="D2039" s="257" t="str">
        <f t="shared" si="255"/>
        <v/>
      </c>
      <c r="E2039" s="234"/>
      <c r="F2039" s="234"/>
      <c r="G2039" s="242"/>
      <c r="H2039" s="257" t="str">
        <f t="shared" si="256"/>
        <v/>
      </c>
      <c r="I2039" s="234"/>
      <c r="J2039" s="234"/>
      <c r="K2039" s="234"/>
      <c r="L2039" s="234"/>
      <c r="M2039" s="308">
        <f t="shared" si="257"/>
        <v>0</v>
      </c>
      <c r="N2039" s="234"/>
      <c r="O2039" s="234"/>
      <c r="P2039" s="234"/>
      <c r="Q2039" s="234"/>
      <c r="R2039" s="234"/>
      <c r="S2039" s="234"/>
      <c r="T2039" s="234"/>
      <c r="U2039" s="234"/>
      <c r="V2039" s="234"/>
      <c r="W2039" s="234"/>
      <c r="X2039" s="234"/>
      <c r="Y2039" s="234"/>
      <c r="Z2039" s="234"/>
      <c r="AA2039" s="234"/>
      <c r="AB2039" s="234"/>
      <c r="AC2039" s="234"/>
      <c r="AD2039" s="234"/>
      <c r="AE2039" s="234"/>
      <c r="AF2039" s="234"/>
      <c r="AG2039" s="234"/>
      <c r="AH2039" s="234"/>
      <c r="AI2039" s="234"/>
      <c r="AJ2039" s="234"/>
      <c r="AK2039" s="234"/>
      <c r="AL2039" s="258" t="str">
        <f t="shared" si="259"/>
        <v>нет</v>
      </c>
      <c r="AM2039" s="258" t="str">
        <f t="shared" si="261"/>
        <v>нет</v>
      </c>
      <c r="AN2039" s="258">
        <f t="shared" si="258"/>
        <v>0</v>
      </c>
      <c r="AO2039" s="258" t="e">
        <f t="shared" si="260"/>
        <v>#VALUE!</v>
      </c>
    </row>
    <row r="2040" spans="1:41">
      <c r="A2040" s="261" t="e">
        <f t="shared" si="262"/>
        <v>#VALUE!</v>
      </c>
      <c r="B2040" s="241">
        <v>2037</v>
      </c>
      <c r="C2040" s="242"/>
      <c r="D2040" s="257" t="str">
        <f t="shared" si="255"/>
        <v/>
      </c>
      <c r="E2040" s="234"/>
      <c r="F2040" s="234"/>
      <c r="G2040" s="242"/>
      <c r="H2040" s="257" t="str">
        <f t="shared" si="256"/>
        <v/>
      </c>
      <c r="I2040" s="234"/>
      <c r="J2040" s="234"/>
      <c r="K2040" s="234"/>
      <c r="L2040" s="234"/>
      <c r="M2040" s="308">
        <f t="shared" si="257"/>
        <v>0</v>
      </c>
      <c r="N2040" s="234"/>
      <c r="O2040" s="234"/>
      <c r="P2040" s="234"/>
      <c r="Q2040" s="234"/>
      <c r="R2040" s="234"/>
      <c r="S2040" s="234"/>
      <c r="T2040" s="234"/>
      <c r="U2040" s="234"/>
      <c r="V2040" s="234"/>
      <c r="W2040" s="234"/>
      <c r="X2040" s="234"/>
      <c r="Y2040" s="234"/>
      <c r="Z2040" s="234"/>
      <c r="AA2040" s="234"/>
      <c r="AB2040" s="234"/>
      <c r="AC2040" s="234"/>
      <c r="AD2040" s="234"/>
      <c r="AE2040" s="234"/>
      <c r="AF2040" s="234"/>
      <c r="AG2040" s="234"/>
      <c r="AH2040" s="234"/>
      <c r="AI2040" s="234"/>
      <c r="AJ2040" s="234"/>
      <c r="AK2040" s="234"/>
      <c r="AL2040" s="258" t="str">
        <f t="shared" si="259"/>
        <v>нет</v>
      </c>
      <c r="AM2040" s="258" t="str">
        <f t="shared" si="261"/>
        <v>нет</v>
      </c>
      <c r="AN2040" s="258">
        <f t="shared" si="258"/>
        <v>0</v>
      </c>
      <c r="AO2040" s="258" t="e">
        <f t="shared" si="260"/>
        <v>#VALUE!</v>
      </c>
    </row>
    <row r="2041" spans="1:41">
      <c r="A2041" s="261" t="e">
        <f t="shared" si="262"/>
        <v>#VALUE!</v>
      </c>
      <c r="B2041" s="241">
        <v>2038</v>
      </c>
      <c r="C2041" s="242"/>
      <c r="D2041" s="257" t="str">
        <f t="shared" si="255"/>
        <v/>
      </c>
      <c r="E2041" s="234"/>
      <c r="F2041" s="234"/>
      <c r="G2041" s="242"/>
      <c r="H2041" s="257" t="str">
        <f t="shared" si="256"/>
        <v/>
      </c>
      <c r="I2041" s="234"/>
      <c r="J2041" s="234"/>
      <c r="K2041" s="234"/>
      <c r="L2041" s="234"/>
      <c r="M2041" s="308">
        <f t="shared" si="257"/>
        <v>0</v>
      </c>
      <c r="N2041" s="234"/>
      <c r="O2041" s="234"/>
      <c r="P2041" s="234"/>
      <c r="Q2041" s="234"/>
      <c r="R2041" s="234"/>
      <c r="S2041" s="234"/>
      <c r="T2041" s="234"/>
      <c r="U2041" s="234"/>
      <c r="V2041" s="234"/>
      <c r="W2041" s="234"/>
      <c r="X2041" s="234"/>
      <c r="Y2041" s="234"/>
      <c r="Z2041" s="234"/>
      <c r="AA2041" s="234"/>
      <c r="AB2041" s="234"/>
      <c r="AC2041" s="234"/>
      <c r="AD2041" s="234"/>
      <c r="AE2041" s="234"/>
      <c r="AF2041" s="234"/>
      <c r="AG2041" s="234"/>
      <c r="AH2041" s="234"/>
      <c r="AI2041" s="234"/>
      <c r="AJ2041" s="234"/>
      <c r="AK2041" s="234"/>
      <c r="AL2041" s="258" t="str">
        <f t="shared" si="259"/>
        <v>нет</v>
      </c>
      <c r="AM2041" s="258" t="str">
        <f t="shared" si="261"/>
        <v>нет</v>
      </c>
      <c r="AN2041" s="258">
        <f t="shared" si="258"/>
        <v>0</v>
      </c>
      <c r="AO2041" s="258" t="e">
        <f t="shared" si="260"/>
        <v>#VALUE!</v>
      </c>
    </row>
    <row r="2042" spans="1:41">
      <c r="A2042" s="261" t="e">
        <f t="shared" si="262"/>
        <v>#VALUE!</v>
      </c>
      <c r="B2042" s="241">
        <v>2039</v>
      </c>
      <c r="C2042" s="242"/>
      <c r="D2042" s="257" t="str">
        <f t="shared" si="255"/>
        <v/>
      </c>
      <c r="E2042" s="234"/>
      <c r="F2042" s="234"/>
      <c r="G2042" s="242"/>
      <c r="H2042" s="257" t="str">
        <f t="shared" si="256"/>
        <v/>
      </c>
      <c r="I2042" s="234"/>
      <c r="J2042" s="234"/>
      <c r="K2042" s="234"/>
      <c r="L2042" s="234"/>
      <c r="M2042" s="308">
        <f t="shared" si="257"/>
        <v>0</v>
      </c>
      <c r="N2042" s="234"/>
      <c r="O2042" s="234"/>
      <c r="P2042" s="234"/>
      <c r="Q2042" s="234"/>
      <c r="R2042" s="234"/>
      <c r="S2042" s="234"/>
      <c r="T2042" s="234"/>
      <c r="U2042" s="234"/>
      <c r="V2042" s="234"/>
      <c r="W2042" s="234"/>
      <c r="X2042" s="234"/>
      <c r="Y2042" s="234"/>
      <c r="Z2042" s="234"/>
      <c r="AA2042" s="234"/>
      <c r="AB2042" s="234"/>
      <c r="AC2042" s="234"/>
      <c r="AD2042" s="234"/>
      <c r="AE2042" s="234"/>
      <c r="AF2042" s="234"/>
      <c r="AG2042" s="234"/>
      <c r="AH2042" s="234"/>
      <c r="AI2042" s="234"/>
      <c r="AJ2042" s="234"/>
      <c r="AK2042" s="234"/>
      <c r="AL2042" s="258" t="str">
        <f t="shared" si="259"/>
        <v>нет</v>
      </c>
      <c r="AM2042" s="258" t="str">
        <f t="shared" si="261"/>
        <v>нет</v>
      </c>
      <c r="AN2042" s="258">
        <f t="shared" si="258"/>
        <v>0</v>
      </c>
      <c r="AO2042" s="258" t="e">
        <f t="shared" si="260"/>
        <v>#VALUE!</v>
      </c>
    </row>
    <row r="2043" spans="1:41">
      <c r="A2043" s="261" t="e">
        <f t="shared" si="262"/>
        <v>#VALUE!</v>
      </c>
      <c r="B2043" s="241">
        <v>2040</v>
      </c>
      <c r="C2043" s="242"/>
      <c r="D2043" s="257" t="str">
        <f t="shared" si="255"/>
        <v/>
      </c>
      <c r="E2043" s="234"/>
      <c r="F2043" s="234"/>
      <c r="G2043" s="242"/>
      <c r="H2043" s="257" t="str">
        <f t="shared" si="256"/>
        <v/>
      </c>
      <c r="I2043" s="234"/>
      <c r="J2043" s="234"/>
      <c r="K2043" s="234"/>
      <c r="L2043" s="234"/>
      <c r="M2043" s="308">
        <f t="shared" si="257"/>
        <v>0</v>
      </c>
      <c r="N2043" s="234"/>
      <c r="O2043" s="234"/>
      <c r="P2043" s="234"/>
      <c r="Q2043" s="234"/>
      <c r="R2043" s="234"/>
      <c r="S2043" s="234"/>
      <c r="T2043" s="234"/>
      <c r="U2043" s="234"/>
      <c r="V2043" s="234"/>
      <c r="W2043" s="234"/>
      <c r="X2043" s="234"/>
      <c r="Y2043" s="234"/>
      <c r="Z2043" s="234"/>
      <c r="AA2043" s="234"/>
      <c r="AB2043" s="234"/>
      <c r="AC2043" s="234"/>
      <c r="AD2043" s="234"/>
      <c r="AE2043" s="234"/>
      <c r="AF2043" s="234"/>
      <c r="AG2043" s="234"/>
      <c r="AH2043" s="234"/>
      <c r="AI2043" s="234"/>
      <c r="AJ2043" s="234"/>
      <c r="AK2043" s="234"/>
      <c r="AL2043" s="258" t="str">
        <f t="shared" si="259"/>
        <v>нет</v>
      </c>
      <c r="AM2043" s="258" t="str">
        <f t="shared" si="261"/>
        <v>нет</v>
      </c>
      <c r="AN2043" s="258">
        <f t="shared" si="258"/>
        <v>0</v>
      </c>
      <c r="AO2043" s="258" t="e">
        <f t="shared" si="260"/>
        <v>#VALUE!</v>
      </c>
    </row>
    <row r="2044" spans="1:41">
      <c r="A2044" s="261" t="e">
        <f t="shared" si="262"/>
        <v>#VALUE!</v>
      </c>
      <c r="B2044" s="241">
        <v>2041</v>
      </c>
      <c r="C2044" s="242"/>
      <c r="D2044" s="257" t="str">
        <f t="shared" si="255"/>
        <v/>
      </c>
      <c r="E2044" s="234"/>
      <c r="F2044" s="234"/>
      <c r="G2044" s="242"/>
      <c r="H2044" s="257" t="str">
        <f t="shared" si="256"/>
        <v/>
      </c>
      <c r="I2044" s="234"/>
      <c r="J2044" s="234"/>
      <c r="K2044" s="234"/>
      <c r="L2044" s="234"/>
      <c r="M2044" s="308">
        <f t="shared" si="257"/>
        <v>0</v>
      </c>
      <c r="N2044" s="234"/>
      <c r="O2044" s="234"/>
      <c r="P2044" s="234"/>
      <c r="Q2044" s="234"/>
      <c r="R2044" s="234"/>
      <c r="S2044" s="234"/>
      <c r="T2044" s="234"/>
      <c r="U2044" s="234"/>
      <c r="V2044" s="234"/>
      <c r="W2044" s="234"/>
      <c r="X2044" s="234"/>
      <c r="Y2044" s="234"/>
      <c r="Z2044" s="234"/>
      <c r="AA2044" s="234"/>
      <c r="AB2044" s="234"/>
      <c r="AC2044" s="234"/>
      <c r="AD2044" s="234"/>
      <c r="AE2044" s="234"/>
      <c r="AF2044" s="234"/>
      <c r="AG2044" s="234"/>
      <c r="AH2044" s="234"/>
      <c r="AI2044" s="234"/>
      <c r="AJ2044" s="234"/>
      <c r="AK2044" s="234"/>
      <c r="AL2044" s="258" t="str">
        <f t="shared" si="259"/>
        <v>нет</v>
      </c>
      <c r="AM2044" s="258" t="str">
        <f t="shared" si="261"/>
        <v>нет</v>
      </c>
      <c r="AN2044" s="258">
        <f t="shared" si="258"/>
        <v>0</v>
      </c>
      <c r="AO2044" s="258" t="e">
        <f t="shared" si="260"/>
        <v>#VALUE!</v>
      </c>
    </row>
    <row r="2045" spans="1:41">
      <c r="A2045" s="261" t="e">
        <f t="shared" si="262"/>
        <v>#VALUE!</v>
      </c>
      <c r="B2045" s="241">
        <v>2042</v>
      </c>
      <c r="C2045" s="242"/>
      <c r="D2045" s="257" t="str">
        <f t="shared" si="255"/>
        <v/>
      </c>
      <c r="E2045" s="234"/>
      <c r="F2045" s="234"/>
      <c r="G2045" s="242"/>
      <c r="H2045" s="257" t="str">
        <f t="shared" si="256"/>
        <v/>
      </c>
      <c r="I2045" s="234"/>
      <c r="J2045" s="234"/>
      <c r="K2045" s="234"/>
      <c r="L2045" s="234"/>
      <c r="M2045" s="308">
        <f t="shared" si="257"/>
        <v>0</v>
      </c>
      <c r="N2045" s="234"/>
      <c r="O2045" s="234"/>
      <c r="P2045" s="234"/>
      <c r="Q2045" s="234"/>
      <c r="R2045" s="234"/>
      <c r="S2045" s="234"/>
      <c r="T2045" s="234"/>
      <c r="U2045" s="234"/>
      <c r="V2045" s="234"/>
      <c r="W2045" s="234"/>
      <c r="X2045" s="234"/>
      <c r="Y2045" s="234"/>
      <c r="Z2045" s="234"/>
      <c r="AA2045" s="234"/>
      <c r="AB2045" s="234"/>
      <c r="AC2045" s="234"/>
      <c r="AD2045" s="234"/>
      <c r="AE2045" s="234"/>
      <c r="AF2045" s="234"/>
      <c r="AG2045" s="234"/>
      <c r="AH2045" s="234"/>
      <c r="AI2045" s="234"/>
      <c r="AJ2045" s="234"/>
      <c r="AK2045" s="234"/>
      <c r="AL2045" s="258" t="str">
        <f t="shared" si="259"/>
        <v>нет</v>
      </c>
      <c r="AM2045" s="258" t="str">
        <f t="shared" si="261"/>
        <v>нет</v>
      </c>
      <c r="AN2045" s="258">
        <f t="shared" si="258"/>
        <v>0</v>
      </c>
      <c r="AO2045" s="258" t="e">
        <f t="shared" si="260"/>
        <v>#VALUE!</v>
      </c>
    </row>
    <row r="2046" spans="1:41">
      <c r="A2046" s="261" t="e">
        <f t="shared" si="262"/>
        <v>#VALUE!</v>
      </c>
      <c r="B2046" s="241">
        <v>2043</v>
      </c>
      <c r="C2046" s="242"/>
      <c r="D2046" s="257" t="str">
        <f t="shared" si="255"/>
        <v/>
      </c>
      <c r="E2046" s="234"/>
      <c r="F2046" s="234"/>
      <c r="G2046" s="242"/>
      <c r="H2046" s="257" t="str">
        <f t="shared" si="256"/>
        <v/>
      </c>
      <c r="I2046" s="234"/>
      <c r="J2046" s="234"/>
      <c r="K2046" s="234"/>
      <c r="L2046" s="234"/>
      <c r="M2046" s="308">
        <f t="shared" si="257"/>
        <v>0</v>
      </c>
      <c r="N2046" s="234"/>
      <c r="O2046" s="234"/>
      <c r="P2046" s="234"/>
      <c r="Q2046" s="234"/>
      <c r="R2046" s="234"/>
      <c r="S2046" s="234"/>
      <c r="T2046" s="234"/>
      <c r="U2046" s="234"/>
      <c r="V2046" s="234"/>
      <c r="W2046" s="234"/>
      <c r="X2046" s="234"/>
      <c r="Y2046" s="234"/>
      <c r="Z2046" s="234"/>
      <c r="AA2046" s="234"/>
      <c r="AB2046" s="234"/>
      <c r="AC2046" s="234"/>
      <c r="AD2046" s="234"/>
      <c r="AE2046" s="234"/>
      <c r="AF2046" s="234"/>
      <c r="AG2046" s="234"/>
      <c r="AH2046" s="234"/>
      <c r="AI2046" s="234"/>
      <c r="AJ2046" s="234"/>
      <c r="AK2046" s="234"/>
      <c r="AL2046" s="258" t="str">
        <f t="shared" si="259"/>
        <v>нет</v>
      </c>
      <c r="AM2046" s="258" t="str">
        <f t="shared" si="261"/>
        <v>нет</v>
      </c>
      <c r="AN2046" s="258">
        <f t="shared" si="258"/>
        <v>0</v>
      </c>
      <c r="AO2046" s="258" t="e">
        <f t="shared" si="260"/>
        <v>#VALUE!</v>
      </c>
    </row>
    <row r="2047" spans="1:41">
      <c r="A2047" s="261" t="e">
        <f t="shared" si="262"/>
        <v>#VALUE!</v>
      </c>
      <c r="B2047" s="241">
        <v>2044</v>
      </c>
      <c r="C2047" s="242"/>
      <c r="D2047" s="257" t="str">
        <f t="shared" ref="D2047:D2110" si="263">IFERROR(VLOOKUP(C2047,msu,2,0),"")</f>
        <v/>
      </c>
      <c r="E2047" s="234"/>
      <c r="F2047" s="234"/>
      <c r="G2047" s="242"/>
      <c r="H2047" s="257" t="str">
        <f t="shared" ref="H2047:H2110" si="264">IFERROR(VLOOKUP(G2047,oo,2,0),"")</f>
        <v/>
      </c>
      <c r="I2047" s="234"/>
      <c r="J2047" s="234"/>
      <c r="K2047" s="234"/>
      <c r="L2047" s="234"/>
      <c r="M2047" s="308">
        <f t="shared" ref="M2047:M2110" si="265">COUNTA(N2047:AK2047)</f>
        <v>0</v>
      </c>
      <c r="N2047" s="234"/>
      <c r="O2047" s="234"/>
      <c r="P2047" s="234"/>
      <c r="Q2047" s="234"/>
      <c r="R2047" s="234"/>
      <c r="S2047" s="234"/>
      <c r="T2047" s="234"/>
      <c r="U2047" s="234"/>
      <c r="V2047" s="234"/>
      <c r="W2047" s="234"/>
      <c r="X2047" s="234"/>
      <c r="Y2047" s="234"/>
      <c r="Z2047" s="234"/>
      <c r="AA2047" s="234"/>
      <c r="AB2047" s="234"/>
      <c r="AC2047" s="234"/>
      <c r="AD2047" s="234"/>
      <c r="AE2047" s="234"/>
      <c r="AF2047" s="234"/>
      <c r="AG2047" s="234"/>
      <c r="AH2047" s="234"/>
      <c r="AI2047" s="234"/>
      <c r="AJ2047" s="234"/>
      <c r="AK2047" s="234"/>
      <c r="AL2047" s="258" t="str">
        <f t="shared" si="259"/>
        <v>нет</v>
      </c>
      <c r="AM2047" s="258" t="str">
        <f t="shared" si="261"/>
        <v>нет</v>
      </c>
      <c r="AN2047" s="258">
        <f t="shared" ref="AN2047:AN2110" si="266">COUNTIF(N2047:AK2047,"призер")+COUNTIF(N2047:AK2047,"победитель")</f>
        <v>0</v>
      </c>
      <c r="AO2047" s="258" t="e">
        <f t="shared" si="260"/>
        <v>#VALUE!</v>
      </c>
    </row>
    <row r="2048" spans="1:41">
      <c r="A2048" s="261" t="e">
        <f t="shared" si="262"/>
        <v>#VALUE!</v>
      </c>
      <c r="B2048" s="241">
        <v>2045</v>
      </c>
      <c r="C2048" s="242"/>
      <c r="D2048" s="257" t="str">
        <f t="shared" si="263"/>
        <v/>
      </c>
      <c r="E2048" s="234"/>
      <c r="F2048" s="234"/>
      <c r="G2048" s="242"/>
      <c r="H2048" s="257" t="str">
        <f t="shared" si="264"/>
        <v/>
      </c>
      <c r="I2048" s="234"/>
      <c r="J2048" s="234"/>
      <c r="K2048" s="234"/>
      <c r="L2048" s="234"/>
      <c r="M2048" s="308">
        <f t="shared" si="265"/>
        <v>0</v>
      </c>
      <c r="N2048" s="234"/>
      <c r="O2048" s="234"/>
      <c r="P2048" s="234"/>
      <c r="Q2048" s="234"/>
      <c r="R2048" s="234"/>
      <c r="S2048" s="234"/>
      <c r="T2048" s="234"/>
      <c r="U2048" s="234"/>
      <c r="V2048" s="234"/>
      <c r="W2048" s="234"/>
      <c r="X2048" s="234"/>
      <c r="Y2048" s="234"/>
      <c r="Z2048" s="234"/>
      <c r="AA2048" s="234"/>
      <c r="AB2048" s="234"/>
      <c r="AC2048" s="234"/>
      <c r="AD2048" s="234"/>
      <c r="AE2048" s="234"/>
      <c r="AF2048" s="234"/>
      <c r="AG2048" s="234"/>
      <c r="AH2048" s="234"/>
      <c r="AI2048" s="234"/>
      <c r="AJ2048" s="234"/>
      <c r="AK2048" s="234"/>
      <c r="AL2048" s="258" t="str">
        <f t="shared" si="259"/>
        <v>нет</v>
      </c>
      <c r="AM2048" s="258" t="str">
        <f t="shared" si="261"/>
        <v>нет</v>
      </c>
      <c r="AN2048" s="258">
        <f t="shared" si="266"/>
        <v>0</v>
      </c>
      <c r="AO2048" s="258" t="e">
        <f t="shared" si="260"/>
        <v>#VALUE!</v>
      </c>
    </row>
    <row r="2049" spans="1:41">
      <c r="A2049" s="261" t="e">
        <f t="shared" si="262"/>
        <v>#VALUE!</v>
      </c>
      <c r="B2049" s="241">
        <v>2046</v>
      </c>
      <c r="C2049" s="242"/>
      <c r="D2049" s="257" t="str">
        <f t="shared" si="263"/>
        <v/>
      </c>
      <c r="E2049" s="234"/>
      <c r="F2049" s="234"/>
      <c r="G2049" s="242"/>
      <c r="H2049" s="257" t="str">
        <f t="shared" si="264"/>
        <v/>
      </c>
      <c r="I2049" s="234"/>
      <c r="J2049" s="234"/>
      <c r="K2049" s="234"/>
      <c r="L2049" s="234"/>
      <c r="M2049" s="308">
        <f t="shared" si="265"/>
        <v>0</v>
      </c>
      <c r="N2049" s="234"/>
      <c r="O2049" s="234"/>
      <c r="P2049" s="234"/>
      <c r="Q2049" s="234"/>
      <c r="R2049" s="234"/>
      <c r="S2049" s="234"/>
      <c r="T2049" s="234"/>
      <c r="U2049" s="234"/>
      <c r="V2049" s="234"/>
      <c r="W2049" s="234"/>
      <c r="X2049" s="234"/>
      <c r="Y2049" s="234"/>
      <c r="Z2049" s="234"/>
      <c r="AA2049" s="234"/>
      <c r="AB2049" s="234"/>
      <c r="AC2049" s="234"/>
      <c r="AD2049" s="234"/>
      <c r="AE2049" s="234"/>
      <c r="AF2049" s="234"/>
      <c r="AG2049" s="234"/>
      <c r="AH2049" s="234"/>
      <c r="AI2049" s="234"/>
      <c r="AJ2049" s="234"/>
      <c r="AK2049" s="234"/>
      <c r="AL2049" s="258" t="str">
        <f t="shared" si="259"/>
        <v>нет</v>
      </c>
      <c r="AM2049" s="258" t="str">
        <f t="shared" si="261"/>
        <v>нет</v>
      </c>
      <c r="AN2049" s="258">
        <f t="shared" si="266"/>
        <v>0</v>
      </c>
      <c r="AO2049" s="258" t="e">
        <f t="shared" si="260"/>
        <v>#VALUE!</v>
      </c>
    </row>
    <row r="2050" spans="1:41">
      <c r="A2050" s="261" t="e">
        <f t="shared" si="262"/>
        <v>#VALUE!</v>
      </c>
      <c r="B2050" s="241">
        <v>2047</v>
      </c>
      <c r="C2050" s="242"/>
      <c r="D2050" s="257" t="str">
        <f t="shared" si="263"/>
        <v/>
      </c>
      <c r="E2050" s="234"/>
      <c r="F2050" s="234"/>
      <c r="G2050" s="242"/>
      <c r="H2050" s="257" t="str">
        <f t="shared" si="264"/>
        <v/>
      </c>
      <c r="I2050" s="234"/>
      <c r="J2050" s="234"/>
      <c r="K2050" s="234"/>
      <c r="L2050" s="234"/>
      <c r="M2050" s="308">
        <f t="shared" si="265"/>
        <v>0</v>
      </c>
      <c r="N2050" s="234"/>
      <c r="O2050" s="234"/>
      <c r="P2050" s="234"/>
      <c r="Q2050" s="234"/>
      <c r="R2050" s="234"/>
      <c r="S2050" s="234"/>
      <c r="T2050" s="234"/>
      <c r="U2050" s="234"/>
      <c r="V2050" s="234"/>
      <c r="W2050" s="234"/>
      <c r="X2050" s="234"/>
      <c r="Y2050" s="234"/>
      <c r="Z2050" s="234"/>
      <c r="AA2050" s="234"/>
      <c r="AB2050" s="234"/>
      <c r="AC2050" s="234"/>
      <c r="AD2050" s="234"/>
      <c r="AE2050" s="234"/>
      <c r="AF2050" s="234"/>
      <c r="AG2050" s="234"/>
      <c r="AH2050" s="234"/>
      <c r="AI2050" s="234"/>
      <c r="AJ2050" s="234"/>
      <c r="AK2050" s="234"/>
      <c r="AL2050" s="258" t="str">
        <f t="shared" si="259"/>
        <v>нет</v>
      </c>
      <c r="AM2050" s="258" t="str">
        <f t="shared" si="261"/>
        <v>нет</v>
      </c>
      <c r="AN2050" s="258">
        <f t="shared" si="266"/>
        <v>0</v>
      </c>
      <c r="AO2050" s="258" t="e">
        <f t="shared" si="260"/>
        <v>#VALUE!</v>
      </c>
    </row>
    <row r="2051" spans="1:41">
      <c r="A2051" s="261" t="e">
        <f t="shared" si="262"/>
        <v>#VALUE!</v>
      </c>
      <c r="B2051" s="241">
        <v>2048</v>
      </c>
      <c r="C2051" s="242"/>
      <c r="D2051" s="257" t="str">
        <f t="shared" si="263"/>
        <v/>
      </c>
      <c r="E2051" s="234"/>
      <c r="F2051" s="234"/>
      <c r="G2051" s="242"/>
      <c r="H2051" s="257" t="str">
        <f t="shared" si="264"/>
        <v/>
      </c>
      <c r="I2051" s="234"/>
      <c r="J2051" s="234"/>
      <c r="K2051" s="234"/>
      <c r="L2051" s="234"/>
      <c r="M2051" s="308">
        <f t="shared" si="265"/>
        <v>0</v>
      </c>
      <c r="N2051" s="234"/>
      <c r="O2051" s="234"/>
      <c r="P2051" s="234"/>
      <c r="Q2051" s="234"/>
      <c r="R2051" s="234"/>
      <c r="S2051" s="234"/>
      <c r="T2051" s="234"/>
      <c r="U2051" s="234"/>
      <c r="V2051" s="234"/>
      <c r="W2051" s="234"/>
      <c r="X2051" s="234"/>
      <c r="Y2051" s="234"/>
      <c r="Z2051" s="234"/>
      <c r="AA2051" s="234"/>
      <c r="AB2051" s="234"/>
      <c r="AC2051" s="234"/>
      <c r="AD2051" s="234"/>
      <c r="AE2051" s="234"/>
      <c r="AF2051" s="234"/>
      <c r="AG2051" s="234"/>
      <c r="AH2051" s="234"/>
      <c r="AI2051" s="234"/>
      <c r="AJ2051" s="234"/>
      <c r="AK2051" s="234"/>
      <c r="AL2051" s="258" t="str">
        <f t="shared" si="259"/>
        <v>нет</v>
      </c>
      <c r="AM2051" s="258" t="str">
        <f t="shared" si="261"/>
        <v>нет</v>
      </c>
      <c r="AN2051" s="258">
        <f t="shared" si="266"/>
        <v>0</v>
      </c>
      <c r="AO2051" s="258" t="e">
        <f t="shared" si="260"/>
        <v>#VALUE!</v>
      </c>
    </row>
    <row r="2052" spans="1:41">
      <c r="A2052" s="261" t="e">
        <f t="shared" si="262"/>
        <v>#VALUE!</v>
      </c>
      <c r="B2052" s="241">
        <v>2049</v>
      </c>
      <c r="C2052" s="242"/>
      <c r="D2052" s="257" t="str">
        <f t="shared" si="263"/>
        <v/>
      </c>
      <c r="E2052" s="234"/>
      <c r="F2052" s="234"/>
      <c r="G2052" s="242"/>
      <c r="H2052" s="257" t="str">
        <f t="shared" si="264"/>
        <v/>
      </c>
      <c r="I2052" s="234"/>
      <c r="J2052" s="234"/>
      <c r="K2052" s="234"/>
      <c r="L2052" s="234"/>
      <c r="M2052" s="308">
        <f t="shared" si="265"/>
        <v>0</v>
      </c>
      <c r="N2052" s="234"/>
      <c r="O2052" s="234"/>
      <c r="P2052" s="234"/>
      <c r="Q2052" s="234"/>
      <c r="R2052" s="234"/>
      <c r="S2052" s="234"/>
      <c r="T2052" s="234"/>
      <c r="U2052" s="234"/>
      <c r="V2052" s="234"/>
      <c r="W2052" s="234"/>
      <c r="X2052" s="234"/>
      <c r="Y2052" s="234"/>
      <c r="Z2052" s="234"/>
      <c r="AA2052" s="234"/>
      <c r="AB2052" s="234"/>
      <c r="AC2052" s="234"/>
      <c r="AD2052" s="234"/>
      <c r="AE2052" s="234"/>
      <c r="AF2052" s="234"/>
      <c r="AG2052" s="234"/>
      <c r="AH2052" s="234"/>
      <c r="AI2052" s="234"/>
      <c r="AJ2052" s="234"/>
      <c r="AK2052" s="234"/>
      <c r="AL2052" s="258" t="str">
        <f t="shared" si="259"/>
        <v>нет</v>
      </c>
      <c r="AM2052" s="258" t="str">
        <f t="shared" si="261"/>
        <v>нет</v>
      </c>
      <c r="AN2052" s="258">
        <f t="shared" si="266"/>
        <v>0</v>
      </c>
      <c r="AO2052" s="258" t="e">
        <f t="shared" si="260"/>
        <v>#VALUE!</v>
      </c>
    </row>
    <row r="2053" spans="1:41">
      <c r="A2053" s="261" t="e">
        <f t="shared" si="262"/>
        <v>#VALUE!</v>
      </c>
      <c r="B2053" s="241">
        <v>2050</v>
      </c>
      <c r="C2053" s="242"/>
      <c r="D2053" s="257" t="str">
        <f t="shared" si="263"/>
        <v/>
      </c>
      <c r="E2053" s="234"/>
      <c r="F2053" s="234"/>
      <c r="G2053" s="242"/>
      <c r="H2053" s="257" t="str">
        <f t="shared" si="264"/>
        <v/>
      </c>
      <c r="I2053" s="234"/>
      <c r="J2053" s="234"/>
      <c r="K2053" s="234"/>
      <c r="L2053" s="234"/>
      <c r="M2053" s="308">
        <f t="shared" si="265"/>
        <v>0</v>
      </c>
      <c r="N2053" s="234"/>
      <c r="O2053" s="234"/>
      <c r="P2053" s="234"/>
      <c r="Q2053" s="234"/>
      <c r="R2053" s="234"/>
      <c r="S2053" s="234"/>
      <c r="T2053" s="234"/>
      <c r="U2053" s="234"/>
      <c r="V2053" s="234"/>
      <c r="W2053" s="234"/>
      <c r="X2053" s="234"/>
      <c r="Y2053" s="234"/>
      <c r="Z2053" s="234"/>
      <c r="AA2053" s="234"/>
      <c r="AB2053" s="234"/>
      <c r="AC2053" s="234"/>
      <c r="AD2053" s="234"/>
      <c r="AE2053" s="234"/>
      <c r="AF2053" s="234"/>
      <c r="AG2053" s="234"/>
      <c r="AH2053" s="234"/>
      <c r="AI2053" s="234"/>
      <c r="AJ2053" s="234"/>
      <c r="AK2053" s="234"/>
      <c r="AL2053" s="258" t="str">
        <f t="shared" ref="AL2053:AL2116" si="267">IF($I2053&lt;5,"нет",IF($I2053&gt;9,"нет","да"))</f>
        <v>нет</v>
      </c>
      <c r="AM2053" s="258" t="str">
        <f t="shared" si="261"/>
        <v>нет</v>
      </c>
      <c r="AN2053" s="258">
        <f t="shared" si="266"/>
        <v>0</v>
      </c>
      <c r="AO2053" s="258" t="e">
        <f t="shared" ref="AO2053:AO2116" si="268">IF(LEN(G2053)=5,LEFT(G2053,1)+100,LEFT(G2053,2)+100)</f>
        <v>#VALUE!</v>
      </c>
    </row>
    <row r="2054" spans="1:41">
      <c r="A2054" s="261" t="e">
        <f t="shared" si="262"/>
        <v>#VALUE!</v>
      </c>
      <c r="B2054" s="241">
        <v>2051</v>
      </c>
      <c r="C2054" s="242"/>
      <c r="D2054" s="257" t="str">
        <f t="shared" si="263"/>
        <v/>
      </c>
      <c r="E2054" s="234"/>
      <c r="F2054" s="234"/>
      <c r="G2054" s="242"/>
      <c r="H2054" s="257" t="str">
        <f t="shared" si="264"/>
        <v/>
      </c>
      <c r="I2054" s="234"/>
      <c r="J2054" s="234"/>
      <c r="K2054" s="234"/>
      <c r="L2054" s="234"/>
      <c r="M2054" s="308">
        <f t="shared" si="265"/>
        <v>0</v>
      </c>
      <c r="N2054" s="234"/>
      <c r="O2054" s="234"/>
      <c r="P2054" s="234"/>
      <c r="Q2054" s="234"/>
      <c r="R2054" s="234"/>
      <c r="S2054" s="234"/>
      <c r="T2054" s="234"/>
      <c r="U2054" s="234"/>
      <c r="V2054" s="234"/>
      <c r="W2054" s="234"/>
      <c r="X2054" s="234"/>
      <c r="Y2054" s="234"/>
      <c r="Z2054" s="234"/>
      <c r="AA2054" s="234"/>
      <c r="AB2054" s="234"/>
      <c r="AC2054" s="234"/>
      <c r="AD2054" s="234"/>
      <c r="AE2054" s="234"/>
      <c r="AF2054" s="234"/>
      <c r="AG2054" s="234"/>
      <c r="AH2054" s="234"/>
      <c r="AI2054" s="234"/>
      <c r="AJ2054" s="234"/>
      <c r="AK2054" s="234"/>
      <c r="AL2054" s="258" t="str">
        <f t="shared" si="267"/>
        <v>нет</v>
      </c>
      <c r="AM2054" s="258" t="str">
        <f t="shared" ref="AM2054:AM2117" si="269">IF($I2054&lt;=9,"нет","да")</f>
        <v>нет</v>
      </c>
      <c r="AN2054" s="258">
        <f t="shared" si="266"/>
        <v>0</v>
      </c>
      <c r="AO2054" s="258" t="e">
        <f t="shared" si="268"/>
        <v>#VALUE!</v>
      </c>
    </row>
    <row r="2055" spans="1:41">
      <c r="A2055" s="261" t="e">
        <f t="shared" si="262"/>
        <v>#VALUE!</v>
      </c>
      <c r="B2055" s="241">
        <v>2052</v>
      </c>
      <c r="C2055" s="242"/>
      <c r="D2055" s="257" t="str">
        <f t="shared" si="263"/>
        <v/>
      </c>
      <c r="E2055" s="234"/>
      <c r="F2055" s="234"/>
      <c r="G2055" s="242"/>
      <c r="H2055" s="257" t="str">
        <f t="shared" si="264"/>
        <v/>
      </c>
      <c r="I2055" s="234"/>
      <c r="J2055" s="234"/>
      <c r="K2055" s="234"/>
      <c r="L2055" s="234"/>
      <c r="M2055" s="308">
        <f t="shared" si="265"/>
        <v>0</v>
      </c>
      <c r="N2055" s="234"/>
      <c r="O2055" s="234"/>
      <c r="P2055" s="234"/>
      <c r="Q2055" s="234"/>
      <c r="R2055" s="234"/>
      <c r="S2055" s="234"/>
      <c r="T2055" s="234"/>
      <c r="U2055" s="234"/>
      <c r="V2055" s="234"/>
      <c r="W2055" s="234"/>
      <c r="X2055" s="234"/>
      <c r="Y2055" s="234"/>
      <c r="Z2055" s="234"/>
      <c r="AA2055" s="234"/>
      <c r="AB2055" s="234"/>
      <c r="AC2055" s="234"/>
      <c r="AD2055" s="234"/>
      <c r="AE2055" s="234"/>
      <c r="AF2055" s="234"/>
      <c r="AG2055" s="234"/>
      <c r="AH2055" s="234"/>
      <c r="AI2055" s="234"/>
      <c r="AJ2055" s="234"/>
      <c r="AK2055" s="234"/>
      <c r="AL2055" s="258" t="str">
        <f t="shared" si="267"/>
        <v>нет</v>
      </c>
      <c r="AM2055" s="258" t="str">
        <f t="shared" si="269"/>
        <v>нет</v>
      </c>
      <c r="AN2055" s="258">
        <f t="shared" si="266"/>
        <v>0</v>
      </c>
      <c r="AO2055" s="258" t="e">
        <f t="shared" si="268"/>
        <v>#VALUE!</v>
      </c>
    </row>
    <row r="2056" spans="1:41">
      <c r="A2056" s="261" t="e">
        <f t="shared" ref="A2056:A2119" si="270">IF($AO2056=$C2056, "Код_ОО+МСУ_верно", "Требуется проверка кода ОО или МСУ, кроме 101, 102,103")</f>
        <v>#VALUE!</v>
      </c>
      <c r="B2056" s="241">
        <v>2053</v>
      </c>
      <c r="C2056" s="242"/>
      <c r="D2056" s="257" t="str">
        <f t="shared" si="263"/>
        <v/>
      </c>
      <c r="E2056" s="234"/>
      <c r="F2056" s="234"/>
      <c r="G2056" s="242"/>
      <c r="H2056" s="257" t="str">
        <f t="shared" si="264"/>
        <v/>
      </c>
      <c r="I2056" s="234"/>
      <c r="J2056" s="234"/>
      <c r="K2056" s="234"/>
      <c r="L2056" s="234"/>
      <c r="M2056" s="308">
        <f t="shared" si="265"/>
        <v>0</v>
      </c>
      <c r="N2056" s="234"/>
      <c r="O2056" s="234"/>
      <c r="P2056" s="234"/>
      <c r="Q2056" s="234"/>
      <c r="R2056" s="234"/>
      <c r="S2056" s="234"/>
      <c r="T2056" s="234"/>
      <c r="U2056" s="234"/>
      <c r="V2056" s="234"/>
      <c r="W2056" s="234"/>
      <c r="X2056" s="234"/>
      <c r="Y2056" s="234"/>
      <c r="Z2056" s="234"/>
      <c r="AA2056" s="234"/>
      <c r="AB2056" s="234"/>
      <c r="AC2056" s="234"/>
      <c r="AD2056" s="234"/>
      <c r="AE2056" s="234"/>
      <c r="AF2056" s="234"/>
      <c r="AG2056" s="234"/>
      <c r="AH2056" s="234"/>
      <c r="AI2056" s="234"/>
      <c r="AJ2056" s="234"/>
      <c r="AK2056" s="234"/>
      <c r="AL2056" s="258" t="str">
        <f t="shared" si="267"/>
        <v>нет</v>
      </c>
      <c r="AM2056" s="258" t="str">
        <f t="shared" si="269"/>
        <v>нет</v>
      </c>
      <c r="AN2056" s="258">
        <f t="shared" si="266"/>
        <v>0</v>
      </c>
      <c r="AO2056" s="258" t="e">
        <f t="shared" si="268"/>
        <v>#VALUE!</v>
      </c>
    </row>
    <row r="2057" spans="1:41">
      <c r="A2057" s="261" t="e">
        <f t="shared" si="270"/>
        <v>#VALUE!</v>
      </c>
      <c r="B2057" s="241">
        <v>2054</v>
      </c>
      <c r="C2057" s="242"/>
      <c r="D2057" s="257" t="str">
        <f t="shared" si="263"/>
        <v/>
      </c>
      <c r="E2057" s="234"/>
      <c r="F2057" s="234"/>
      <c r="G2057" s="242"/>
      <c r="H2057" s="257" t="str">
        <f t="shared" si="264"/>
        <v/>
      </c>
      <c r="I2057" s="234"/>
      <c r="J2057" s="234"/>
      <c r="K2057" s="234"/>
      <c r="L2057" s="234"/>
      <c r="M2057" s="308">
        <f t="shared" si="265"/>
        <v>0</v>
      </c>
      <c r="N2057" s="234"/>
      <c r="O2057" s="234"/>
      <c r="P2057" s="234"/>
      <c r="Q2057" s="234"/>
      <c r="R2057" s="234"/>
      <c r="S2057" s="234"/>
      <c r="T2057" s="234"/>
      <c r="U2057" s="234"/>
      <c r="V2057" s="234"/>
      <c r="W2057" s="234"/>
      <c r="X2057" s="234"/>
      <c r="Y2057" s="234"/>
      <c r="Z2057" s="234"/>
      <c r="AA2057" s="234"/>
      <c r="AB2057" s="234"/>
      <c r="AC2057" s="234"/>
      <c r="AD2057" s="234"/>
      <c r="AE2057" s="234"/>
      <c r="AF2057" s="234"/>
      <c r="AG2057" s="234"/>
      <c r="AH2057" s="234"/>
      <c r="AI2057" s="234"/>
      <c r="AJ2057" s="234"/>
      <c r="AK2057" s="234"/>
      <c r="AL2057" s="258" t="str">
        <f t="shared" si="267"/>
        <v>нет</v>
      </c>
      <c r="AM2057" s="258" t="str">
        <f t="shared" si="269"/>
        <v>нет</v>
      </c>
      <c r="AN2057" s="258">
        <f t="shared" si="266"/>
        <v>0</v>
      </c>
      <c r="AO2057" s="258" t="e">
        <f t="shared" si="268"/>
        <v>#VALUE!</v>
      </c>
    </row>
    <row r="2058" spans="1:41">
      <c r="A2058" s="261" t="e">
        <f t="shared" si="270"/>
        <v>#VALUE!</v>
      </c>
      <c r="B2058" s="241">
        <v>2055</v>
      </c>
      <c r="C2058" s="242"/>
      <c r="D2058" s="257" t="str">
        <f t="shared" si="263"/>
        <v/>
      </c>
      <c r="E2058" s="234"/>
      <c r="F2058" s="234"/>
      <c r="G2058" s="242"/>
      <c r="H2058" s="257" t="str">
        <f t="shared" si="264"/>
        <v/>
      </c>
      <c r="I2058" s="234"/>
      <c r="J2058" s="234"/>
      <c r="K2058" s="234"/>
      <c r="L2058" s="234"/>
      <c r="M2058" s="308">
        <f t="shared" si="265"/>
        <v>0</v>
      </c>
      <c r="N2058" s="234"/>
      <c r="O2058" s="234"/>
      <c r="P2058" s="234"/>
      <c r="Q2058" s="234"/>
      <c r="R2058" s="234"/>
      <c r="S2058" s="234"/>
      <c r="T2058" s="234"/>
      <c r="U2058" s="234"/>
      <c r="V2058" s="234"/>
      <c r="W2058" s="234"/>
      <c r="X2058" s="234"/>
      <c r="Y2058" s="234"/>
      <c r="Z2058" s="234"/>
      <c r="AA2058" s="234"/>
      <c r="AB2058" s="234"/>
      <c r="AC2058" s="234"/>
      <c r="AD2058" s="234"/>
      <c r="AE2058" s="234"/>
      <c r="AF2058" s="234"/>
      <c r="AG2058" s="234"/>
      <c r="AH2058" s="234"/>
      <c r="AI2058" s="234"/>
      <c r="AJ2058" s="234"/>
      <c r="AK2058" s="234"/>
      <c r="AL2058" s="258" t="str">
        <f t="shared" si="267"/>
        <v>нет</v>
      </c>
      <c r="AM2058" s="258" t="str">
        <f t="shared" si="269"/>
        <v>нет</v>
      </c>
      <c r="AN2058" s="258">
        <f t="shared" si="266"/>
        <v>0</v>
      </c>
      <c r="AO2058" s="258" t="e">
        <f t="shared" si="268"/>
        <v>#VALUE!</v>
      </c>
    </row>
    <row r="2059" spans="1:41">
      <c r="A2059" s="261" t="e">
        <f t="shared" si="270"/>
        <v>#VALUE!</v>
      </c>
      <c r="B2059" s="241">
        <v>2056</v>
      </c>
      <c r="C2059" s="242"/>
      <c r="D2059" s="257" t="str">
        <f t="shared" si="263"/>
        <v/>
      </c>
      <c r="E2059" s="234"/>
      <c r="F2059" s="234"/>
      <c r="G2059" s="242"/>
      <c r="H2059" s="257" t="str">
        <f t="shared" si="264"/>
        <v/>
      </c>
      <c r="I2059" s="234"/>
      <c r="J2059" s="234"/>
      <c r="K2059" s="234"/>
      <c r="L2059" s="234"/>
      <c r="M2059" s="308">
        <f t="shared" si="265"/>
        <v>0</v>
      </c>
      <c r="N2059" s="234"/>
      <c r="O2059" s="234"/>
      <c r="P2059" s="234"/>
      <c r="Q2059" s="234"/>
      <c r="R2059" s="234"/>
      <c r="S2059" s="234"/>
      <c r="T2059" s="234"/>
      <c r="U2059" s="234"/>
      <c r="V2059" s="234"/>
      <c r="W2059" s="234"/>
      <c r="X2059" s="234"/>
      <c r="Y2059" s="234"/>
      <c r="Z2059" s="234"/>
      <c r="AA2059" s="234"/>
      <c r="AB2059" s="234"/>
      <c r="AC2059" s="234"/>
      <c r="AD2059" s="234"/>
      <c r="AE2059" s="234"/>
      <c r="AF2059" s="234"/>
      <c r="AG2059" s="234"/>
      <c r="AH2059" s="234"/>
      <c r="AI2059" s="234"/>
      <c r="AJ2059" s="234"/>
      <c r="AK2059" s="234"/>
      <c r="AL2059" s="258" t="str">
        <f t="shared" si="267"/>
        <v>нет</v>
      </c>
      <c r="AM2059" s="258" t="str">
        <f t="shared" si="269"/>
        <v>нет</v>
      </c>
      <c r="AN2059" s="258">
        <f t="shared" si="266"/>
        <v>0</v>
      </c>
      <c r="AO2059" s="258" t="e">
        <f t="shared" si="268"/>
        <v>#VALUE!</v>
      </c>
    </row>
    <row r="2060" spans="1:41">
      <c r="A2060" s="261" t="e">
        <f t="shared" si="270"/>
        <v>#VALUE!</v>
      </c>
      <c r="B2060" s="241">
        <v>2057</v>
      </c>
      <c r="C2060" s="242"/>
      <c r="D2060" s="257" t="str">
        <f t="shared" si="263"/>
        <v/>
      </c>
      <c r="E2060" s="234"/>
      <c r="F2060" s="234"/>
      <c r="G2060" s="242"/>
      <c r="H2060" s="257" t="str">
        <f t="shared" si="264"/>
        <v/>
      </c>
      <c r="I2060" s="234"/>
      <c r="J2060" s="234"/>
      <c r="K2060" s="234"/>
      <c r="L2060" s="234"/>
      <c r="M2060" s="308">
        <f t="shared" si="265"/>
        <v>0</v>
      </c>
      <c r="N2060" s="234"/>
      <c r="O2060" s="234"/>
      <c r="P2060" s="234"/>
      <c r="Q2060" s="234"/>
      <c r="R2060" s="234"/>
      <c r="S2060" s="234"/>
      <c r="T2060" s="234"/>
      <c r="U2060" s="234"/>
      <c r="V2060" s="234"/>
      <c r="W2060" s="234"/>
      <c r="X2060" s="234"/>
      <c r="Y2060" s="234"/>
      <c r="Z2060" s="234"/>
      <c r="AA2060" s="234"/>
      <c r="AB2060" s="234"/>
      <c r="AC2060" s="234"/>
      <c r="AD2060" s="234"/>
      <c r="AE2060" s="234"/>
      <c r="AF2060" s="234"/>
      <c r="AG2060" s="234"/>
      <c r="AH2060" s="234"/>
      <c r="AI2060" s="234"/>
      <c r="AJ2060" s="234"/>
      <c r="AK2060" s="234"/>
      <c r="AL2060" s="258" t="str">
        <f t="shared" si="267"/>
        <v>нет</v>
      </c>
      <c r="AM2060" s="258" t="str">
        <f t="shared" si="269"/>
        <v>нет</v>
      </c>
      <c r="AN2060" s="258">
        <f t="shared" si="266"/>
        <v>0</v>
      </c>
      <c r="AO2060" s="258" t="e">
        <f t="shared" si="268"/>
        <v>#VALUE!</v>
      </c>
    </row>
    <row r="2061" spans="1:41">
      <c r="A2061" s="261" t="e">
        <f t="shared" si="270"/>
        <v>#VALUE!</v>
      </c>
      <c r="B2061" s="241">
        <v>2058</v>
      </c>
      <c r="C2061" s="242"/>
      <c r="D2061" s="257" t="str">
        <f t="shared" si="263"/>
        <v/>
      </c>
      <c r="E2061" s="234"/>
      <c r="F2061" s="234"/>
      <c r="G2061" s="242"/>
      <c r="H2061" s="257" t="str">
        <f t="shared" si="264"/>
        <v/>
      </c>
      <c r="I2061" s="234"/>
      <c r="J2061" s="234"/>
      <c r="K2061" s="234"/>
      <c r="L2061" s="234"/>
      <c r="M2061" s="308">
        <f t="shared" si="265"/>
        <v>0</v>
      </c>
      <c r="N2061" s="234"/>
      <c r="O2061" s="234"/>
      <c r="P2061" s="234"/>
      <c r="Q2061" s="234"/>
      <c r="R2061" s="234"/>
      <c r="S2061" s="234"/>
      <c r="T2061" s="234"/>
      <c r="U2061" s="234"/>
      <c r="V2061" s="234"/>
      <c r="W2061" s="234"/>
      <c r="X2061" s="234"/>
      <c r="Y2061" s="234"/>
      <c r="Z2061" s="234"/>
      <c r="AA2061" s="234"/>
      <c r="AB2061" s="234"/>
      <c r="AC2061" s="234"/>
      <c r="AD2061" s="234"/>
      <c r="AE2061" s="234"/>
      <c r="AF2061" s="234"/>
      <c r="AG2061" s="234"/>
      <c r="AH2061" s="234"/>
      <c r="AI2061" s="234"/>
      <c r="AJ2061" s="234"/>
      <c r="AK2061" s="234"/>
      <c r="AL2061" s="258" t="str">
        <f t="shared" si="267"/>
        <v>нет</v>
      </c>
      <c r="AM2061" s="258" t="str">
        <f t="shared" si="269"/>
        <v>нет</v>
      </c>
      <c r="AN2061" s="258">
        <f t="shared" si="266"/>
        <v>0</v>
      </c>
      <c r="AO2061" s="258" t="e">
        <f t="shared" si="268"/>
        <v>#VALUE!</v>
      </c>
    </row>
    <row r="2062" spans="1:41">
      <c r="A2062" s="261" t="e">
        <f t="shared" si="270"/>
        <v>#VALUE!</v>
      </c>
      <c r="B2062" s="241">
        <v>2059</v>
      </c>
      <c r="C2062" s="242"/>
      <c r="D2062" s="257" t="str">
        <f t="shared" si="263"/>
        <v/>
      </c>
      <c r="E2062" s="234"/>
      <c r="F2062" s="234"/>
      <c r="G2062" s="242"/>
      <c r="H2062" s="257" t="str">
        <f t="shared" si="264"/>
        <v/>
      </c>
      <c r="I2062" s="234"/>
      <c r="J2062" s="234"/>
      <c r="K2062" s="234"/>
      <c r="L2062" s="234"/>
      <c r="M2062" s="308">
        <f t="shared" si="265"/>
        <v>0</v>
      </c>
      <c r="N2062" s="234"/>
      <c r="O2062" s="234"/>
      <c r="P2062" s="234"/>
      <c r="Q2062" s="234"/>
      <c r="R2062" s="234"/>
      <c r="S2062" s="234"/>
      <c r="T2062" s="234"/>
      <c r="U2062" s="234"/>
      <c r="V2062" s="234"/>
      <c r="W2062" s="234"/>
      <c r="X2062" s="234"/>
      <c r="Y2062" s="234"/>
      <c r="Z2062" s="234"/>
      <c r="AA2062" s="234"/>
      <c r="AB2062" s="234"/>
      <c r="AC2062" s="234"/>
      <c r="AD2062" s="234"/>
      <c r="AE2062" s="234"/>
      <c r="AF2062" s="234"/>
      <c r="AG2062" s="234"/>
      <c r="AH2062" s="234"/>
      <c r="AI2062" s="234"/>
      <c r="AJ2062" s="234"/>
      <c r="AK2062" s="234"/>
      <c r="AL2062" s="258" t="str">
        <f t="shared" si="267"/>
        <v>нет</v>
      </c>
      <c r="AM2062" s="258" t="str">
        <f t="shared" si="269"/>
        <v>нет</v>
      </c>
      <c r="AN2062" s="258">
        <f t="shared" si="266"/>
        <v>0</v>
      </c>
      <c r="AO2062" s="258" t="e">
        <f t="shared" si="268"/>
        <v>#VALUE!</v>
      </c>
    </row>
    <row r="2063" spans="1:41">
      <c r="A2063" s="261" t="e">
        <f t="shared" si="270"/>
        <v>#VALUE!</v>
      </c>
      <c r="B2063" s="241">
        <v>2060</v>
      </c>
      <c r="C2063" s="242"/>
      <c r="D2063" s="257" t="str">
        <f t="shared" si="263"/>
        <v/>
      </c>
      <c r="E2063" s="234"/>
      <c r="F2063" s="234"/>
      <c r="G2063" s="242"/>
      <c r="H2063" s="257" t="str">
        <f t="shared" si="264"/>
        <v/>
      </c>
      <c r="I2063" s="234"/>
      <c r="J2063" s="234"/>
      <c r="K2063" s="234"/>
      <c r="L2063" s="234"/>
      <c r="M2063" s="308">
        <f t="shared" si="265"/>
        <v>0</v>
      </c>
      <c r="N2063" s="234"/>
      <c r="O2063" s="234"/>
      <c r="P2063" s="234"/>
      <c r="Q2063" s="234"/>
      <c r="R2063" s="234"/>
      <c r="S2063" s="234"/>
      <c r="T2063" s="234"/>
      <c r="U2063" s="234"/>
      <c r="V2063" s="234"/>
      <c r="W2063" s="234"/>
      <c r="X2063" s="234"/>
      <c r="Y2063" s="234"/>
      <c r="Z2063" s="234"/>
      <c r="AA2063" s="234"/>
      <c r="AB2063" s="234"/>
      <c r="AC2063" s="234"/>
      <c r="AD2063" s="234"/>
      <c r="AE2063" s="234"/>
      <c r="AF2063" s="234"/>
      <c r="AG2063" s="234"/>
      <c r="AH2063" s="234"/>
      <c r="AI2063" s="234"/>
      <c r="AJ2063" s="234"/>
      <c r="AK2063" s="234"/>
      <c r="AL2063" s="258" t="str">
        <f t="shared" si="267"/>
        <v>нет</v>
      </c>
      <c r="AM2063" s="258" t="str">
        <f t="shared" si="269"/>
        <v>нет</v>
      </c>
      <c r="AN2063" s="258">
        <f t="shared" si="266"/>
        <v>0</v>
      </c>
      <c r="AO2063" s="258" t="e">
        <f t="shared" si="268"/>
        <v>#VALUE!</v>
      </c>
    </row>
    <row r="2064" spans="1:41">
      <c r="A2064" s="261" t="e">
        <f t="shared" si="270"/>
        <v>#VALUE!</v>
      </c>
      <c r="B2064" s="241">
        <v>2061</v>
      </c>
      <c r="C2064" s="242"/>
      <c r="D2064" s="257" t="str">
        <f t="shared" si="263"/>
        <v/>
      </c>
      <c r="E2064" s="234"/>
      <c r="F2064" s="234"/>
      <c r="G2064" s="242"/>
      <c r="H2064" s="257" t="str">
        <f t="shared" si="264"/>
        <v/>
      </c>
      <c r="I2064" s="234"/>
      <c r="J2064" s="234"/>
      <c r="K2064" s="234"/>
      <c r="L2064" s="234"/>
      <c r="M2064" s="308">
        <f t="shared" si="265"/>
        <v>0</v>
      </c>
      <c r="N2064" s="234"/>
      <c r="O2064" s="234"/>
      <c r="P2064" s="234"/>
      <c r="Q2064" s="234"/>
      <c r="R2064" s="234"/>
      <c r="S2064" s="234"/>
      <c r="T2064" s="234"/>
      <c r="U2064" s="234"/>
      <c r="V2064" s="234"/>
      <c r="W2064" s="234"/>
      <c r="X2064" s="234"/>
      <c r="Y2064" s="234"/>
      <c r="Z2064" s="234"/>
      <c r="AA2064" s="234"/>
      <c r="AB2064" s="234"/>
      <c r="AC2064" s="234"/>
      <c r="AD2064" s="234"/>
      <c r="AE2064" s="234"/>
      <c r="AF2064" s="234"/>
      <c r="AG2064" s="234"/>
      <c r="AH2064" s="234"/>
      <c r="AI2064" s="234"/>
      <c r="AJ2064" s="234"/>
      <c r="AK2064" s="234"/>
      <c r="AL2064" s="258" t="str">
        <f t="shared" si="267"/>
        <v>нет</v>
      </c>
      <c r="AM2064" s="258" t="str">
        <f t="shared" si="269"/>
        <v>нет</v>
      </c>
      <c r="AN2064" s="258">
        <f t="shared" si="266"/>
        <v>0</v>
      </c>
      <c r="AO2064" s="258" t="e">
        <f t="shared" si="268"/>
        <v>#VALUE!</v>
      </c>
    </row>
    <row r="2065" spans="1:41">
      <c r="A2065" s="261" t="e">
        <f t="shared" si="270"/>
        <v>#VALUE!</v>
      </c>
      <c r="B2065" s="241">
        <v>2062</v>
      </c>
      <c r="C2065" s="242"/>
      <c r="D2065" s="257" t="str">
        <f t="shared" si="263"/>
        <v/>
      </c>
      <c r="E2065" s="234"/>
      <c r="F2065" s="234"/>
      <c r="G2065" s="242"/>
      <c r="H2065" s="257" t="str">
        <f t="shared" si="264"/>
        <v/>
      </c>
      <c r="I2065" s="234"/>
      <c r="J2065" s="234"/>
      <c r="K2065" s="234"/>
      <c r="L2065" s="234"/>
      <c r="M2065" s="308">
        <f t="shared" si="265"/>
        <v>0</v>
      </c>
      <c r="N2065" s="234"/>
      <c r="O2065" s="234"/>
      <c r="P2065" s="234"/>
      <c r="Q2065" s="234"/>
      <c r="R2065" s="234"/>
      <c r="S2065" s="234"/>
      <c r="T2065" s="234"/>
      <c r="U2065" s="234"/>
      <c r="V2065" s="234"/>
      <c r="W2065" s="234"/>
      <c r="X2065" s="234"/>
      <c r="Y2065" s="234"/>
      <c r="Z2065" s="234"/>
      <c r="AA2065" s="234"/>
      <c r="AB2065" s="234"/>
      <c r="AC2065" s="234"/>
      <c r="AD2065" s="234"/>
      <c r="AE2065" s="234"/>
      <c r="AF2065" s="234"/>
      <c r="AG2065" s="234"/>
      <c r="AH2065" s="234"/>
      <c r="AI2065" s="234"/>
      <c r="AJ2065" s="234"/>
      <c r="AK2065" s="234"/>
      <c r="AL2065" s="258" t="str">
        <f t="shared" si="267"/>
        <v>нет</v>
      </c>
      <c r="AM2065" s="258" t="str">
        <f t="shared" si="269"/>
        <v>нет</v>
      </c>
      <c r="AN2065" s="258">
        <f t="shared" si="266"/>
        <v>0</v>
      </c>
      <c r="AO2065" s="258" t="e">
        <f t="shared" si="268"/>
        <v>#VALUE!</v>
      </c>
    </row>
    <row r="2066" spans="1:41">
      <c r="A2066" s="261" t="e">
        <f t="shared" si="270"/>
        <v>#VALUE!</v>
      </c>
      <c r="B2066" s="241">
        <v>2063</v>
      </c>
      <c r="C2066" s="242"/>
      <c r="D2066" s="257" t="str">
        <f t="shared" si="263"/>
        <v/>
      </c>
      <c r="E2066" s="234"/>
      <c r="F2066" s="234"/>
      <c r="G2066" s="242"/>
      <c r="H2066" s="257" t="str">
        <f t="shared" si="264"/>
        <v/>
      </c>
      <c r="I2066" s="234"/>
      <c r="J2066" s="234"/>
      <c r="K2066" s="234"/>
      <c r="L2066" s="234"/>
      <c r="M2066" s="308">
        <f t="shared" si="265"/>
        <v>0</v>
      </c>
      <c r="N2066" s="234"/>
      <c r="O2066" s="234"/>
      <c r="P2066" s="234"/>
      <c r="Q2066" s="234"/>
      <c r="R2066" s="234"/>
      <c r="S2066" s="234"/>
      <c r="T2066" s="234"/>
      <c r="U2066" s="234"/>
      <c r="V2066" s="234"/>
      <c r="W2066" s="234"/>
      <c r="X2066" s="234"/>
      <c r="Y2066" s="234"/>
      <c r="Z2066" s="234"/>
      <c r="AA2066" s="234"/>
      <c r="AB2066" s="234"/>
      <c r="AC2066" s="234"/>
      <c r="AD2066" s="234"/>
      <c r="AE2066" s="234"/>
      <c r="AF2066" s="234"/>
      <c r="AG2066" s="234"/>
      <c r="AH2066" s="234"/>
      <c r="AI2066" s="234"/>
      <c r="AJ2066" s="234"/>
      <c r="AK2066" s="234"/>
      <c r="AL2066" s="258" t="str">
        <f t="shared" si="267"/>
        <v>нет</v>
      </c>
      <c r="AM2066" s="258" t="str">
        <f t="shared" si="269"/>
        <v>нет</v>
      </c>
      <c r="AN2066" s="258">
        <f t="shared" si="266"/>
        <v>0</v>
      </c>
      <c r="AO2066" s="258" t="e">
        <f t="shared" si="268"/>
        <v>#VALUE!</v>
      </c>
    </row>
    <row r="2067" spans="1:41">
      <c r="A2067" s="261" t="e">
        <f t="shared" si="270"/>
        <v>#VALUE!</v>
      </c>
      <c r="B2067" s="241">
        <v>2064</v>
      </c>
      <c r="C2067" s="242"/>
      <c r="D2067" s="257" t="str">
        <f t="shared" si="263"/>
        <v/>
      </c>
      <c r="E2067" s="234"/>
      <c r="F2067" s="234"/>
      <c r="G2067" s="242"/>
      <c r="H2067" s="257" t="str">
        <f t="shared" si="264"/>
        <v/>
      </c>
      <c r="I2067" s="234"/>
      <c r="J2067" s="234"/>
      <c r="K2067" s="234"/>
      <c r="L2067" s="234"/>
      <c r="M2067" s="308">
        <f t="shared" si="265"/>
        <v>0</v>
      </c>
      <c r="N2067" s="234"/>
      <c r="O2067" s="234"/>
      <c r="P2067" s="234"/>
      <c r="Q2067" s="234"/>
      <c r="R2067" s="234"/>
      <c r="S2067" s="234"/>
      <c r="T2067" s="234"/>
      <c r="U2067" s="234"/>
      <c r="V2067" s="234"/>
      <c r="W2067" s="234"/>
      <c r="X2067" s="234"/>
      <c r="Y2067" s="234"/>
      <c r="Z2067" s="234"/>
      <c r="AA2067" s="234"/>
      <c r="AB2067" s="234"/>
      <c r="AC2067" s="234"/>
      <c r="AD2067" s="234"/>
      <c r="AE2067" s="234"/>
      <c r="AF2067" s="234"/>
      <c r="AG2067" s="234"/>
      <c r="AH2067" s="234"/>
      <c r="AI2067" s="234"/>
      <c r="AJ2067" s="234"/>
      <c r="AK2067" s="234"/>
      <c r="AL2067" s="258" t="str">
        <f t="shared" si="267"/>
        <v>нет</v>
      </c>
      <c r="AM2067" s="258" t="str">
        <f t="shared" si="269"/>
        <v>нет</v>
      </c>
      <c r="AN2067" s="258">
        <f t="shared" si="266"/>
        <v>0</v>
      </c>
      <c r="AO2067" s="258" t="e">
        <f t="shared" si="268"/>
        <v>#VALUE!</v>
      </c>
    </row>
    <row r="2068" spans="1:41">
      <c r="A2068" s="261" t="e">
        <f t="shared" si="270"/>
        <v>#VALUE!</v>
      </c>
      <c r="B2068" s="241">
        <v>2065</v>
      </c>
      <c r="C2068" s="242"/>
      <c r="D2068" s="257" t="str">
        <f t="shared" si="263"/>
        <v/>
      </c>
      <c r="E2068" s="234"/>
      <c r="F2068" s="234"/>
      <c r="G2068" s="242"/>
      <c r="H2068" s="257" t="str">
        <f t="shared" si="264"/>
        <v/>
      </c>
      <c r="I2068" s="234"/>
      <c r="J2068" s="234"/>
      <c r="K2068" s="234"/>
      <c r="L2068" s="234"/>
      <c r="M2068" s="308">
        <f t="shared" si="265"/>
        <v>0</v>
      </c>
      <c r="N2068" s="234"/>
      <c r="O2068" s="234"/>
      <c r="P2068" s="234"/>
      <c r="Q2068" s="234"/>
      <c r="R2068" s="234"/>
      <c r="S2068" s="234"/>
      <c r="T2068" s="234"/>
      <c r="U2068" s="234"/>
      <c r="V2068" s="234"/>
      <c r="W2068" s="234"/>
      <c r="X2068" s="234"/>
      <c r="Y2068" s="234"/>
      <c r="Z2068" s="234"/>
      <c r="AA2068" s="234"/>
      <c r="AB2068" s="234"/>
      <c r="AC2068" s="234"/>
      <c r="AD2068" s="234"/>
      <c r="AE2068" s="234"/>
      <c r="AF2068" s="234"/>
      <c r="AG2068" s="234"/>
      <c r="AH2068" s="234"/>
      <c r="AI2068" s="234"/>
      <c r="AJ2068" s="234"/>
      <c r="AK2068" s="234"/>
      <c r="AL2068" s="258" t="str">
        <f t="shared" si="267"/>
        <v>нет</v>
      </c>
      <c r="AM2068" s="258" t="str">
        <f t="shared" si="269"/>
        <v>нет</v>
      </c>
      <c r="AN2068" s="258">
        <f t="shared" si="266"/>
        <v>0</v>
      </c>
      <c r="AO2068" s="258" t="e">
        <f t="shared" si="268"/>
        <v>#VALUE!</v>
      </c>
    </row>
    <row r="2069" spans="1:41">
      <c r="A2069" s="261" t="e">
        <f t="shared" si="270"/>
        <v>#VALUE!</v>
      </c>
      <c r="B2069" s="241">
        <v>2066</v>
      </c>
      <c r="C2069" s="242"/>
      <c r="D2069" s="257" t="str">
        <f t="shared" si="263"/>
        <v/>
      </c>
      <c r="E2069" s="234"/>
      <c r="F2069" s="234"/>
      <c r="G2069" s="242"/>
      <c r="H2069" s="257" t="str">
        <f t="shared" si="264"/>
        <v/>
      </c>
      <c r="I2069" s="234"/>
      <c r="J2069" s="234"/>
      <c r="K2069" s="234"/>
      <c r="L2069" s="234"/>
      <c r="M2069" s="308">
        <f t="shared" si="265"/>
        <v>0</v>
      </c>
      <c r="N2069" s="234"/>
      <c r="O2069" s="234"/>
      <c r="P2069" s="234"/>
      <c r="Q2069" s="234"/>
      <c r="R2069" s="234"/>
      <c r="S2069" s="234"/>
      <c r="T2069" s="234"/>
      <c r="U2069" s="234"/>
      <c r="V2069" s="234"/>
      <c r="W2069" s="234"/>
      <c r="X2069" s="234"/>
      <c r="Y2069" s="234"/>
      <c r="Z2069" s="234"/>
      <c r="AA2069" s="234"/>
      <c r="AB2069" s="234"/>
      <c r="AC2069" s="234"/>
      <c r="AD2069" s="234"/>
      <c r="AE2069" s="234"/>
      <c r="AF2069" s="234"/>
      <c r="AG2069" s="234"/>
      <c r="AH2069" s="234"/>
      <c r="AI2069" s="234"/>
      <c r="AJ2069" s="234"/>
      <c r="AK2069" s="234"/>
      <c r="AL2069" s="258" t="str">
        <f t="shared" si="267"/>
        <v>нет</v>
      </c>
      <c r="AM2069" s="258" t="str">
        <f t="shared" si="269"/>
        <v>нет</v>
      </c>
      <c r="AN2069" s="258">
        <f t="shared" si="266"/>
        <v>0</v>
      </c>
      <c r="AO2069" s="258" t="e">
        <f t="shared" si="268"/>
        <v>#VALUE!</v>
      </c>
    </row>
    <row r="2070" spans="1:41">
      <c r="A2070" s="261" t="e">
        <f t="shared" si="270"/>
        <v>#VALUE!</v>
      </c>
      <c r="B2070" s="241">
        <v>2067</v>
      </c>
      <c r="C2070" s="242"/>
      <c r="D2070" s="257" t="str">
        <f t="shared" si="263"/>
        <v/>
      </c>
      <c r="E2070" s="234"/>
      <c r="F2070" s="234"/>
      <c r="G2070" s="242"/>
      <c r="H2070" s="257" t="str">
        <f t="shared" si="264"/>
        <v/>
      </c>
      <c r="I2070" s="234"/>
      <c r="J2070" s="234"/>
      <c r="K2070" s="234"/>
      <c r="L2070" s="234"/>
      <c r="M2070" s="308">
        <f t="shared" si="265"/>
        <v>0</v>
      </c>
      <c r="N2070" s="234"/>
      <c r="O2070" s="234"/>
      <c r="P2070" s="234"/>
      <c r="Q2070" s="234"/>
      <c r="R2070" s="234"/>
      <c r="S2070" s="234"/>
      <c r="T2070" s="234"/>
      <c r="U2070" s="234"/>
      <c r="V2070" s="234"/>
      <c r="W2070" s="234"/>
      <c r="X2070" s="234"/>
      <c r="Y2070" s="234"/>
      <c r="Z2070" s="234"/>
      <c r="AA2070" s="234"/>
      <c r="AB2070" s="234"/>
      <c r="AC2070" s="234"/>
      <c r="AD2070" s="234"/>
      <c r="AE2070" s="234"/>
      <c r="AF2070" s="234"/>
      <c r="AG2070" s="234"/>
      <c r="AH2070" s="234"/>
      <c r="AI2070" s="234"/>
      <c r="AJ2070" s="234"/>
      <c r="AK2070" s="234"/>
      <c r="AL2070" s="258" t="str">
        <f t="shared" si="267"/>
        <v>нет</v>
      </c>
      <c r="AM2070" s="258" t="str">
        <f t="shared" si="269"/>
        <v>нет</v>
      </c>
      <c r="AN2070" s="258">
        <f t="shared" si="266"/>
        <v>0</v>
      </c>
      <c r="AO2070" s="258" t="e">
        <f t="shared" si="268"/>
        <v>#VALUE!</v>
      </c>
    </row>
    <row r="2071" spans="1:41">
      <c r="A2071" s="261" t="e">
        <f t="shared" si="270"/>
        <v>#VALUE!</v>
      </c>
      <c r="B2071" s="241">
        <v>2068</v>
      </c>
      <c r="C2071" s="242"/>
      <c r="D2071" s="257" t="str">
        <f t="shared" si="263"/>
        <v/>
      </c>
      <c r="E2071" s="234"/>
      <c r="F2071" s="234"/>
      <c r="G2071" s="242"/>
      <c r="H2071" s="257" t="str">
        <f t="shared" si="264"/>
        <v/>
      </c>
      <c r="I2071" s="234"/>
      <c r="J2071" s="234"/>
      <c r="K2071" s="234"/>
      <c r="L2071" s="234"/>
      <c r="M2071" s="308">
        <f t="shared" si="265"/>
        <v>0</v>
      </c>
      <c r="N2071" s="234"/>
      <c r="O2071" s="234"/>
      <c r="P2071" s="234"/>
      <c r="Q2071" s="234"/>
      <c r="R2071" s="234"/>
      <c r="S2071" s="234"/>
      <c r="T2071" s="234"/>
      <c r="U2071" s="234"/>
      <c r="V2071" s="234"/>
      <c r="W2071" s="234"/>
      <c r="X2071" s="234"/>
      <c r="Y2071" s="234"/>
      <c r="Z2071" s="234"/>
      <c r="AA2071" s="234"/>
      <c r="AB2071" s="234"/>
      <c r="AC2071" s="234"/>
      <c r="AD2071" s="234"/>
      <c r="AE2071" s="234"/>
      <c r="AF2071" s="234"/>
      <c r="AG2071" s="234"/>
      <c r="AH2071" s="234"/>
      <c r="AI2071" s="234"/>
      <c r="AJ2071" s="234"/>
      <c r="AK2071" s="234"/>
      <c r="AL2071" s="258" t="str">
        <f t="shared" si="267"/>
        <v>нет</v>
      </c>
      <c r="AM2071" s="258" t="str">
        <f t="shared" si="269"/>
        <v>нет</v>
      </c>
      <c r="AN2071" s="258">
        <f t="shared" si="266"/>
        <v>0</v>
      </c>
      <c r="AO2071" s="258" t="e">
        <f t="shared" si="268"/>
        <v>#VALUE!</v>
      </c>
    </row>
    <row r="2072" spans="1:41">
      <c r="A2072" s="261" t="e">
        <f t="shared" si="270"/>
        <v>#VALUE!</v>
      </c>
      <c r="B2072" s="241">
        <v>2069</v>
      </c>
      <c r="C2072" s="242"/>
      <c r="D2072" s="257" t="str">
        <f t="shared" si="263"/>
        <v/>
      </c>
      <c r="E2072" s="234"/>
      <c r="F2072" s="234"/>
      <c r="G2072" s="242"/>
      <c r="H2072" s="257" t="str">
        <f t="shared" si="264"/>
        <v/>
      </c>
      <c r="I2072" s="234"/>
      <c r="J2072" s="234"/>
      <c r="K2072" s="234"/>
      <c r="L2072" s="234"/>
      <c r="M2072" s="308">
        <f t="shared" si="265"/>
        <v>0</v>
      </c>
      <c r="N2072" s="234"/>
      <c r="O2072" s="234"/>
      <c r="P2072" s="234"/>
      <c r="Q2072" s="234"/>
      <c r="R2072" s="234"/>
      <c r="S2072" s="234"/>
      <c r="T2072" s="234"/>
      <c r="U2072" s="234"/>
      <c r="V2072" s="234"/>
      <c r="W2072" s="234"/>
      <c r="X2072" s="234"/>
      <c r="Y2072" s="234"/>
      <c r="Z2072" s="234"/>
      <c r="AA2072" s="234"/>
      <c r="AB2072" s="234"/>
      <c r="AC2072" s="234"/>
      <c r="AD2072" s="234"/>
      <c r="AE2072" s="234"/>
      <c r="AF2072" s="234"/>
      <c r="AG2072" s="234"/>
      <c r="AH2072" s="234"/>
      <c r="AI2072" s="234"/>
      <c r="AJ2072" s="234"/>
      <c r="AK2072" s="234"/>
      <c r="AL2072" s="258" t="str">
        <f t="shared" si="267"/>
        <v>нет</v>
      </c>
      <c r="AM2072" s="258" t="str">
        <f t="shared" si="269"/>
        <v>нет</v>
      </c>
      <c r="AN2072" s="258">
        <f t="shared" si="266"/>
        <v>0</v>
      </c>
      <c r="AO2072" s="258" t="e">
        <f t="shared" si="268"/>
        <v>#VALUE!</v>
      </c>
    </row>
    <row r="2073" spans="1:41">
      <c r="A2073" s="261" t="e">
        <f t="shared" si="270"/>
        <v>#VALUE!</v>
      </c>
      <c r="B2073" s="241">
        <v>2070</v>
      </c>
      <c r="C2073" s="242"/>
      <c r="D2073" s="257" t="str">
        <f t="shared" si="263"/>
        <v/>
      </c>
      <c r="E2073" s="234"/>
      <c r="F2073" s="234"/>
      <c r="G2073" s="242"/>
      <c r="H2073" s="257" t="str">
        <f t="shared" si="264"/>
        <v/>
      </c>
      <c r="I2073" s="234"/>
      <c r="J2073" s="234"/>
      <c r="K2073" s="234"/>
      <c r="L2073" s="234"/>
      <c r="M2073" s="308">
        <f t="shared" si="265"/>
        <v>0</v>
      </c>
      <c r="N2073" s="234"/>
      <c r="O2073" s="234"/>
      <c r="P2073" s="234"/>
      <c r="Q2073" s="234"/>
      <c r="R2073" s="234"/>
      <c r="S2073" s="234"/>
      <c r="T2073" s="234"/>
      <c r="U2073" s="234"/>
      <c r="V2073" s="234"/>
      <c r="W2073" s="234"/>
      <c r="X2073" s="234"/>
      <c r="Y2073" s="234"/>
      <c r="Z2073" s="234"/>
      <c r="AA2073" s="234"/>
      <c r="AB2073" s="234"/>
      <c r="AC2073" s="234"/>
      <c r="AD2073" s="234"/>
      <c r="AE2073" s="234"/>
      <c r="AF2073" s="234"/>
      <c r="AG2073" s="234"/>
      <c r="AH2073" s="234"/>
      <c r="AI2073" s="234"/>
      <c r="AJ2073" s="234"/>
      <c r="AK2073" s="234"/>
      <c r="AL2073" s="258" t="str">
        <f t="shared" si="267"/>
        <v>нет</v>
      </c>
      <c r="AM2073" s="258" t="str">
        <f t="shared" si="269"/>
        <v>нет</v>
      </c>
      <c r="AN2073" s="258">
        <f t="shared" si="266"/>
        <v>0</v>
      </c>
      <c r="AO2073" s="258" t="e">
        <f t="shared" si="268"/>
        <v>#VALUE!</v>
      </c>
    </row>
    <row r="2074" spans="1:41">
      <c r="A2074" s="261" t="e">
        <f t="shared" si="270"/>
        <v>#VALUE!</v>
      </c>
      <c r="B2074" s="241">
        <v>2071</v>
      </c>
      <c r="C2074" s="242"/>
      <c r="D2074" s="257" t="str">
        <f t="shared" si="263"/>
        <v/>
      </c>
      <c r="E2074" s="234"/>
      <c r="F2074" s="234"/>
      <c r="G2074" s="242"/>
      <c r="H2074" s="257" t="str">
        <f t="shared" si="264"/>
        <v/>
      </c>
      <c r="I2074" s="234"/>
      <c r="J2074" s="234"/>
      <c r="K2074" s="234"/>
      <c r="L2074" s="234"/>
      <c r="M2074" s="308">
        <f t="shared" si="265"/>
        <v>0</v>
      </c>
      <c r="N2074" s="234"/>
      <c r="O2074" s="234"/>
      <c r="P2074" s="234"/>
      <c r="Q2074" s="234"/>
      <c r="R2074" s="234"/>
      <c r="S2074" s="234"/>
      <c r="T2074" s="234"/>
      <c r="U2074" s="234"/>
      <c r="V2074" s="234"/>
      <c r="W2074" s="234"/>
      <c r="X2074" s="234"/>
      <c r="Y2074" s="234"/>
      <c r="Z2074" s="234"/>
      <c r="AA2074" s="234"/>
      <c r="AB2074" s="234"/>
      <c r="AC2074" s="234"/>
      <c r="AD2074" s="234"/>
      <c r="AE2074" s="234"/>
      <c r="AF2074" s="234"/>
      <c r="AG2074" s="234"/>
      <c r="AH2074" s="234"/>
      <c r="AI2074" s="234"/>
      <c r="AJ2074" s="234"/>
      <c r="AK2074" s="234"/>
      <c r="AL2074" s="258" t="str">
        <f t="shared" si="267"/>
        <v>нет</v>
      </c>
      <c r="AM2074" s="258" t="str">
        <f t="shared" si="269"/>
        <v>нет</v>
      </c>
      <c r="AN2074" s="258">
        <f t="shared" si="266"/>
        <v>0</v>
      </c>
      <c r="AO2074" s="258" t="e">
        <f t="shared" si="268"/>
        <v>#VALUE!</v>
      </c>
    </row>
    <row r="2075" spans="1:41">
      <c r="A2075" s="261" t="e">
        <f t="shared" si="270"/>
        <v>#VALUE!</v>
      </c>
      <c r="B2075" s="241">
        <v>2072</v>
      </c>
      <c r="C2075" s="242"/>
      <c r="D2075" s="257" t="str">
        <f t="shared" si="263"/>
        <v/>
      </c>
      <c r="E2075" s="234"/>
      <c r="F2075" s="234"/>
      <c r="G2075" s="242"/>
      <c r="H2075" s="257" t="str">
        <f t="shared" si="264"/>
        <v/>
      </c>
      <c r="I2075" s="234"/>
      <c r="J2075" s="234"/>
      <c r="K2075" s="234"/>
      <c r="L2075" s="234"/>
      <c r="M2075" s="308">
        <f t="shared" si="265"/>
        <v>0</v>
      </c>
      <c r="N2075" s="234"/>
      <c r="O2075" s="234"/>
      <c r="P2075" s="234"/>
      <c r="Q2075" s="234"/>
      <c r="R2075" s="234"/>
      <c r="S2075" s="234"/>
      <c r="T2075" s="234"/>
      <c r="U2075" s="234"/>
      <c r="V2075" s="234"/>
      <c r="W2075" s="234"/>
      <c r="X2075" s="234"/>
      <c r="Y2075" s="234"/>
      <c r="Z2075" s="234"/>
      <c r="AA2075" s="234"/>
      <c r="AB2075" s="234"/>
      <c r="AC2075" s="234"/>
      <c r="AD2075" s="234"/>
      <c r="AE2075" s="234"/>
      <c r="AF2075" s="234"/>
      <c r="AG2075" s="234"/>
      <c r="AH2075" s="234"/>
      <c r="AI2075" s="234"/>
      <c r="AJ2075" s="234"/>
      <c r="AK2075" s="234"/>
      <c r="AL2075" s="258" t="str">
        <f t="shared" si="267"/>
        <v>нет</v>
      </c>
      <c r="AM2075" s="258" t="str">
        <f t="shared" si="269"/>
        <v>нет</v>
      </c>
      <c r="AN2075" s="258">
        <f t="shared" si="266"/>
        <v>0</v>
      </c>
      <c r="AO2075" s="258" t="e">
        <f t="shared" si="268"/>
        <v>#VALUE!</v>
      </c>
    </row>
    <row r="2076" spans="1:41">
      <c r="A2076" s="261" t="e">
        <f t="shared" si="270"/>
        <v>#VALUE!</v>
      </c>
      <c r="B2076" s="241">
        <v>2073</v>
      </c>
      <c r="C2076" s="242"/>
      <c r="D2076" s="257" t="str">
        <f t="shared" si="263"/>
        <v/>
      </c>
      <c r="E2076" s="234"/>
      <c r="F2076" s="234"/>
      <c r="G2076" s="242"/>
      <c r="H2076" s="257" t="str">
        <f t="shared" si="264"/>
        <v/>
      </c>
      <c r="I2076" s="234"/>
      <c r="J2076" s="234"/>
      <c r="K2076" s="234"/>
      <c r="L2076" s="234"/>
      <c r="M2076" s="308">
        <f t="shared" si="265"/>
        <v>0</v>
      </c>
      <c r="N2076" s="234"/>
      <c r="O2076" s="234"/>
      <c r="P2076" s="234"/>
      <c r="Q2076" s="234"/>
      <c r="R2076" s="234"/>
      <c r="S2076" s="234"/>
      <c r="T2076" s="234"/>
      <c r="U2076" s="234"/>
      <c r="V2076" s="234"/>
      <c r="W2076" s="234"/>
      <c r="X2076" s="234"/>
      <c r="Y2076" s="234"/>
      <c r="Z2076" s="234"/>
      <c r="AA2076" s="234"/>
      <c r="AB2076" s="234"/>
      <c r="AC2076" s="234"/>
      <c r="AD2076" s="234"/>
      <c r="AE2076" s="234"/>
      <c r="AF2076" s="234"/>
      <c r="AG2076" s="234"/>
      <c r="AH2076" s="234"/>
      <c r="AI2076" s="234"/>
      <c r="AJ2076" s="234"/>
      <c r="AK2076" s="234"/>
      <c r="AL2076" s="258" t="str">
        <f t="shared" si="267"/>
        <v>нет</v>
      </c>
      <c r="AM2076" s="258" t="str">
        <f t="shared" si="269"/>
        <v>нет</v>
      </c>
      <c r="AN2076" s="258">
        <f t="shared" si="266"/>
        <v>0</v>
      </c>
      <c r="AO2076" s="258" t="e">
        <f t="shared" si="268"/>
        <v>#VALUE!</v>
      </c>
    </row>
    <row r="2077" spans="1:41">
      <c r="A2077" s="261" t="e">
        <f t="shared" si="270"/>
        <v>#VALUE!</v>
      </c>
      <c r="B2077" s="241">
        <v>2074</v>
      </c>
      <c r="C2077" s="242"/>
      <c r="D2077" s="257" t="str">
        <f t="shared" si="263"/>
        <v/>
      </c>
      <c r="E2077" s="234"/>
      <c r="F2077" s="234"/>
      <c r="G2077" s="242"/>
      <c r="H2077" s="257" t="str">
        <f t="shared" si="264"/>
        <v/>
      </c>
      <c r="I2077" s="234"/>
      <c r="J2077" s="234"/>
      <c r="K2077" s="234"/>
      <c r="L2077" s="234"/>
      <c r="M2077" s="308">
        <f t="shared" si="265"/>
        <v>0</v>
      </c>
      <c r="N2077" s="234"/>
      <c r="O2077" s="234"/>
      <c r="P2077" s="234"/>
      <c r="Q2077" s="234"/>
      <c r="R2077" s="234"/>
      <c r="S2077" s="234"/>
      <c r="T2077" s="234"/>
      <c r="U2077" s="234"/>
      <c r="V2077" s="234"/>
      <c r="W2077" s="234"/>
      <c r="X2077" s="234"/>
      <c r="Y2077" s="234"/>
      <c r="Z2077" s="234"/>
      <c r="AA2077" s="234"/>
      <c r="AB2077" s="234"/>
      <c r="AC2077" s="234"/>
      <c r="AD2077" s="234"/>
      <c r="AE2077" s="234"/>
      <c r="AF2077" s="234"/>
      <c r="AG2077" s="234"/>
      <c r="AH2077" s="234"/>
      <c r="AI2077" s="234"/>
      <c r="AJ2077" s="234"/>
      <c r="AK2077" s="234"/>
      <c r="AL2077" s="258" t="str">
        <f t="shared" si="267"/>
        <v>нет</v>
      </c>
      <c r="AM2077" s="258" t="str">
        <f t="shared" si="269"/>
        <v>нет</v>
      </c>
      <c r="AN2077" s="258">
        <f t="shared" si="266"/>
        <v>0</v>
      </c>
      <c r="AO2077" s="258" t="e">
        <f t="shared" si="268"/>
        <v>#VALUE!</v>
      </c>
    </row>
    <row r="2078" spans="1:41">
      <c r="A2078" s="261" t="e">
        <f t="shared" si="270"/>
        <v>#VALUE!</v>
      </c>
      <c r="B2078" s="241">
        <v>2075</v>
      </c>
      <c r="C2078" s="242"/>
      <c r="D2078" s="257" t="str">
        <f t="shared" si="263"/>
        <v/>
      </c>
      <c r="E2078" s="234"/>
      <c r="F2078" s="234"/>
      <c r="G2078" s="242"/>
      <c r="H2078" s="257" t="str">
        <f t="shared" si="264"/>
        <v/>
      </c>
      <c r="I2078" s="234"/>
      <c r="J2078" s="234"/>
      <c r="K2078" s="234"/>
      <c r="L2078" s="234"/>
      <c r="M2078" s="308">
        <f t="shared" si="265"/>
        <v>0</v>
      </c>
      <c r="N2078" s="234"/>
      <c r="O2078" s="234"/>
      <c r="P2078" s="234"/>
      <c r="Q2078" s="234"/>
      <c r="R2078" s="234"/>
      <c r="S2078" s="234"/>
      <c r="T2078" s="234"/>
      <c r="U2078" s="234"/>
      <c r="V2078" s="234"/>
      <c r="W2078" s="234"/>
      <c r="X2078" s="234"/>
      <c r="Y2078" s="234"/>
      <c r="Z2078" s="234"/>
      <c r="AA2078" s="234"/>
      <c r="AB2078" s="234"/>
      <c r="AC2078" s="234"/>
      <c r="AD2078" s="234"/>
      <c r="AE2078" s="234"/>
      <c r="AF2078" s="234"/>
      <c r="AG2078" s="234"/>
      <c r="AH2078" s="234"/>
      <c r="AI2078" s="234"/>
      <c r="AJ2078" s="234"/>
      <c r="AK2078" s="234"/>
      <c r="AL2078" s="258" t="str">
        <f t="shared" si="267"/>
        <v>нет</v>
      </c>
      <c r="AM2078" s="258" t="str">
        <f t="shared" si="269"/>
        <v>нет</v>
      </c>
      <c r="AN2078" s="258">
        <f t="shared" si="266"/>
        <v>0</v>
      </c>
      <c r="AO2078" s="258" t="e">
        <f t="shared" si="268"/>
        <v>#VALUE!</v>
      </c>
    </row>
    <row r="2079" spans="1:41">
      <c r="A2079" s="261" t="e">
        <f t="shared" si="270"/>
        <v>#VALUE!</v>
      </c>
      <c r="B2079" s="241">
        <v>2076</v>
      </c>
      <c r="C2079" s="242"/>
      <c r="D2079" s="257" t="str">
        <f t="shared" si="263"/>
        <v/>
      </c>
      <c r="E2079" s="234"/>
      <c r="F2079" s="234"/>
      <c r="G2079" s="242"/>
      <c r="H2079" s="257" t="str">
        <f t="shared" si="264"/>
        <v/>
      </c>
      <c r="I2079" s="234"/>
      <c r="J2079" s="234"/>
      <c r="K2079" s="234"/>
      <c r="L2079" s="234"/>
      <c r="M2079" s="308">
        <f t="shared" si="265"/>
        <v>0</v>
      </c>
      <c r="N2079" s="234"/>
      <c r="O2079" s="234"/>
      <c r="P2079" s="234"/>
      <c r="Q2079" s="234"/>
      <c r="R2079" s="234"/>
      <c r="S2079" s="234"/>
      <c r="T2079" s="234"/>
      <c r="U2079" s="234"/>
      <c r="V2079" s="234"/>
      <c r="W2079" s="234"/>
      <c r="X2079" s="234"/>
      <c r="Y2079" s="234"/>
      <c r="Z2079" s="234"/>
      <c r="AA2079" s="234"/>
      <c r="AB2079" s="234"/>
      <c r="AC2079" s="234"/>
      <c r="AD2079" s="234"/>
      <c r="AE2079" s="234"/>
      <c r="AF2079" s="234"/>
      <c r="AG2079" s="234"/>
      <c r="AH2079" s="234"/>
      <c r="AI2079" s="234"/>
      <c r="AJ2079" s="234"/>
      <c r="AK2079" s="234"/>
      <c r="AL2079" s="258" t="str">
        <f t="shared" si="267"/>
        <v>нет</v>
      </c>
      <c r="AM2079" s="258" t="str">
        <f t="shared" si="269"/>
        <v>нет</v>
      </c>
      <c r="AN2079" s="258">
        <f t="shared" si="266"/>
        <v>0</v>
      </c>
      <c r="AO2079" s="258" t="e">
        <f t="shared" si="268"/>
        <v>#VALUE!</v>
      </c>
    </row>
    <row r="2080" spans="1:41">
      <c r="A2080" s="261" t="e">
        <f t="shared" si="270"/>
        <v>#VALUE!</v>
      </c>
      <c r="B2080" s="241">
        <v>2077</v>
      </c>
      <c r="C2080" s="242"/>
      <c r="D2080" s="257" t="str">
        <f t="shared" si="263"/>
        <v/>
      </c>
      <c r="E2080" s="234"/>
      <c r="F2080" s="234"/>
      <c r="G2080" s="242"/>
      <c r="H2080" s="257" t="str">
        <f t="shared" si="264"/>
        <v/>
      </c>
      <c r="I2080" s="234"/>
      <c r="J2080" s="234"/>
      <c r="K2080" s="234"/>
      <c r="L2080" s="234"/>
      <c r="M2080" s="308">
        <f t="shared" si="265"/>
        <v>0</v>
      </c>
      <c r="N2080" s="234"/>
      <c r="O2080" s="234"/>
      <c r="P2080" s="234"/>
      <c r="Q2080" s="234"/>
      <c r="R2080" s="234"/>
      <c r="S2080" s="234"/>
      <c r="T2080" s="234"/>
      <c r="U2080" s="234"/>
      <c r="V2080" s="234"/>
      <c r="W2080" s="234"/>
      <c r="X2080" s="234"/>
      <c r="Y2080" s="234"/>
      <c r="Z2080" s="234"/>
      <c r="AA2080" s="234"/>
      <c r="AB2080" s="234"/>
      <c r="AC2080" s="234"/>
      <c r="AD2080" s="234"/>
      <c r="AE2080" s="234"/>
      <c r="AF2080" s="234"/>
      <c r="AG2080" s="234"/>
      <c r="AH2080" s="234"/>
      <c r="AI2080" s="234"/>
      <c r="AJ2080" s="234"/>
      <c r="AK2080" s="234"/>
      <c r="AL2080" s="258" t="str">
        <f t="shared" si="267"/>
        <v>нет</v>
      </c>
      <c r="AM2080" s="258" t="str">
        <f t="shared" si="269"/>
        <v>нет</v>
      </c>
      <c r="AN2080" s="258">
        <f t="shared" si="266"/>
        <v>0</v>
      </c>
      <c r="AO2080" s="258" t="e">
        <f t="shared" si="268"/>
        <v>#VALUE!</v>
      </c>
    </row>
    <row r="2081" spans="1:41">
      <c r="A2081" s="261" t="e">
        <f t="shared" si="270"/>
        <v>#VALUE!</v>
      </c>
      <c r="B2081" s="241">
        <v>2078</v>
      </c>
      <c r="C2081" s="242"/>
      <c r="D2081" s="257" t="str">
        <f t="shared" si="263"/>
        <v/>
      </c>
      <c r="E2081" s="234"/>
      <c r="F2081" s="234"/>
      <c r="G2081" s="242"/>
      <c r="H2081" s="257" t="str">
        <f t="shared" si="264"/>
        <v/>
      </c>
      <c r="I2081" s="234"/>
      <c r="J2081" s="234"/>
      <c r="K2081" s="234"/>
      <c r="L2081" s="234"/>
      <c r="M2081" s="308">
        <f t="shared" si="265"/>
        <v>0</v>
      </c>
      <c r="N2081" s="234"/>
      <c r="O2081" s="234"/>
      <c r="P2081" s="234"/>
      <c r="Q2081" s="234"/>
      <c r="R2081" s="234"/>
      <c r="S2081" s="234"/>
      <c r="T2081" s="234"/>
      <c r="U2081" s="234"/>
      <c r="V2081" s="234"/>
      <c r="W2081" s="234"/>
      <c r="X2081" s="234"/>
      <c r="Y2081" s="234"/>
      <c r="Z2081" s="234"/>
      <c r="AA2081" s="234"/>
      <c r="AB2081" s="234"/>
      <c r="AC2081" s="234"/>
      <c r="AD2081" s="234"/>
      <c r="AE2081" s="234"/>
      <c r="AF2081" s="234"/>
      <c r="AG2081" s="234"/>
      <c r="AH2081" s="234"/>
      <c r="AI2081" s="234"/>
      <c r="AJ2081" s="234"/>
      <c r="AK2081" s="234"/>
      <c r="AL2081" s="258" t="str">
        <f t="shared" si="267"/>
        <v>нет</v>
      </c>
      <c r="AM2081" s="258" t="str">
        <f t="shared" si="269"/>
        <v>нет</v>
      </c>
      <c r="AN2081" s="258">
        <f t="shared" si="266"/>
        <v>0</v>
      </c>
      <c r="AO2081" s="258" t="e">
        <f t="shared" si="268"/>
        <v>#VALUE!</v>
      </c>
    </row>
    <row r="2082" spans="1:41">
      <c r="A2082" s="261" t="e">
        <f t="shared" si="270"/>
        <v>#VALUE!</v>
      </c>
      <c r="B2082" s="241">
        <v>2079</v>
      </c>
      <c r="C2082" s="242"/>
      <c r="D2082" s="257" t="str">
        <f t="shared" si="263"/>
        <v/>
      </c>
      <c r="E2082" s="234"/>
      <c r="F2082" s="234"/>
      <c r="G2082" s="242"/>
      <c r="H2082" s="257" t="str">
        <f t="shared" si="264"/>
        <v/>
      </c>
      <c r="I2082" s="234"/>
      <c r="J2082" s="234"/>
      <c r="K2082" s="234"/>
      <c r="L2082" s="234"/>
      <c r="M2082" s="308">
        <f t="shared" si="265"/>
        <v>0</v>
      </c>
      <c r="N2082" s="234"/>
      <c r="O2082" s="234"/>
      <c r="P2082" s="234"/>
      <c r="Q2082" s="234"/>
      <c r="R2082" s="234"/>
      <c r="S2082" s="234"/>
      <c r="T2082" s="234"/>
      <c r="U2082" s="234"/>
      <c r="V2082" s="234"/>
      <c r="W2082" s="234"/>
      <c r="X2082" s="234"/>
      <c r="Y2082" s="234"/>
      <c r="Z2082" s="234"/>
      <c r="AA2082" s="234"/>
      <c r="AB2082" s="234"/>
      <c r="AC2082" s="234"/>
      <c r="AD2082" s="234"/>
      <c r="AE2082" s="234"/>
      <c r="AF2082" s="234"/>
      <c r="AG2082" s="234"/>
      <c r="AH2082" s="234"/>
      <c r="AI2082" s="234"/>
      <c r="AJ2082" s="234"/>
      <c r="AK2082" s="234"/>
      <c r="AL2082" s="258" t="str">
        <f t="shared" si="267"/>
        <v>нет</v>
      </c>
      <c r="AM2082" s="258" t="str">
        <f t="shared" si="269"/>
        <v>нет</v>
      </c>
      <c r="AN2082" s="258">
        <f t="shared" si="266"/>
        <v>0</v>
      </c>
      <c r="AO2082" s="258" t="e">
        <f t="shared" si="268"/>
        <v>#VALUE!</v>
      </c>
    </row>
    <row r="2083" spans="1:41">
      <c r="A2083" s="261" t="e">
        <f t="shared" si="270"/>
        <v>#VALUE!</v>
      </c>
      <c r="B2083" s="241">
        <v>2080</v>
      </c>
      <c r="C2083" s="242"/>
      <c r="D2083" s="257" t="str">
        <f t="shared" si="263"/>
        <v/>
      </c>
      <c r="E2083" s="234"/>
      <c r="F2083" s="234"/>
      <c r="G2083" s="242"/>
      <c r="H2083" s="257" t="str">
        <f t="shared" si="264"/>
        <v/>
      </c>
      <c r="I2083" s="234"/>
      <c r="J2083" s="234"/>
      <c r="K2083" s="234"/>
      <c r="L2083" s="234"/>
      <c r="M2083" s="308">
        <f t="shared" si="265"/>
        <v>0</v>
      </c>
      <c r="N2083" s="234"/>
      <c r="O2083" s="234"/>
      <c r="P2083" s="234"/>
      <c r="Q2083" s="234"/>
      <c r="R2083" s="234"/>
      <c r="S2083" s="234"/>
      <c r="T2083" s="234"/>
      <c r="U2083" s="234"/>
      <c r="V2083" s="234"/>
      <c r="W2083" s="234"/>
      <c r="X2083" s="234"/>
      <c r="Y2083" s="234"/>
      <c r="Z2083" s="234"/>
      <c r="AA2083" s="234"/>
      <c r="AB2083" s="234"/>
      <c r="AC2083" s="234"/>
      <c r="AD2083" s="234"/>
      <c r="AE2083" s="234"/>
      <c r="AF2083" s="234"/>
      <c r="AG2083" s="234"/>
      <c r="AH2083" s="234"/>
      <c r="AI2083" s="234"/>
      <c r="AJ2083" s="234"/>
      <c r="AK2083" s="234"/>
      <c r="AL2083" s="258" t="str">
        <f t="shared" si="267"/>
        <v>нет</v>
      </c>
      <c r="AM2083" s="258" t="str">
        <f t="shared" si="269"/>
        <v>нет</v>
      </c>
      <c r="AN2083" s="258">
        <f t="shared" si="266"/>
        <v>0</v>
      </c>
      <c r="AO2083" s="258" t="e">
        <f t="shared" si="268"/>
        <v>#VALUE!</v>
      </c>
    </row>
    <row r="2084" spans="1:41">
      <c r="A2084" s="261" t="e">
        <f t="shared" si="270"/>
        <v>#VALUE!</v>
      </c>
      <c r="B2084" s="241">
        <v>2081</v>
      </c>
      <c r="C2084" s="242"/>
      <c r="D2084" s="257" t="str">
        <f t="shared" si="263"/>
        <v/>
      </c>
      <c r="E2084" s="234"/>
      <c r="F2084" s="234"/>
      <c r="G2084" s="242"/>
      <c r="H2084" s="257" t="str">
        <f t="shared" si="264"/>
        <v/>
      </c>
      <c r="I2084" s="234"/>
      <c r="J2084" s="234"/>
      <c r="K2084" s="234"/>
      <c r="L2084" s="234"/>
      <c r="M2084" s="308">
        <f t="shared" si="265"/>
        <v>0</v>
      </c>
      <c r="N2084" s="234"/>
      <c r="O2084" s="234"/>
      <c r="P2084" s="234"/>
      <c r="Q2084" s="234"/>
      <c r="R2084" s="234"/>
      <c r="S2084" s="234"/>
      <c r="T2084" s="234"/>
      <c r="U2084" s="234"/>
      <c r="V2084" s="234"/>
      <c r="W2084" s="234"/>
      <c r="X2084" s="234"/>
      <c r="Y2084" s="234"/>
      <c r="Z2084" s="234"/>
      <c r="AA2084" s="234"/>
      <c r="AB2084" s="234"/>
      <c r="AC2084" s="234"/>
      <c r="AD2084" s="234"/>
      <c r="AE2084" s="234"/>
      <c r="AF2084" s="234"/>
      <c r="AG2084" s="234"/>
      <c r="AH2084" s="234"/>
      <c r="AI2084" s="234"/>
      <c r="AJ2084" s="234"/>
      <c r="AK2084" s="234"/>
      <c r="AL2084" s="258" t="str">
        <f t="shared" si="267"/>
        <v>нет</v>
      </c>
      <c r="AM2084" s="258" t="str">
        <f t="shared" si="269"/>
        <v>нет</v>
      </c>
      <c r="AN2084" s="258">
        <f t="shared" si="266"/>
        <v>0</v>
      </c>
      <c r="AO2084" s="258" t="e">
        <f t="shared" si="268"/>
        <v>#VALUE!</v>
      </c>
    </row>
    <row r="2085" spans="1:41">
      <c r="A2085" s="261" t="e">
        <f t="shared" si="270"/>
        <v>#VALUE!</v>
      </c>
      <c r="B2085" s="241">
        <v>2082</v>
      </c>
      <c r="C2085" s="242"/>
      <c r="D2085" s="257" t="str">
        <f t="shared" si="263"/>
        <v/>
      </c>
      <c r="E2085" s="234"/>
      <c r="F2085" s="234"/>
      <c r="G2085" s="242"/>
      <c r="H2085" s="257" t="str">
        <f t="shared" si="264"/>
        <v/>
      </c>
      <c r="I2085" s="234"/>
      <c r="J2085" s="234"/>
      <c r="K2085" s="234"/>
      <c r="L2085" s="234"/>
      <c r="M2085" s="308">
        <f t="shared" si="265"/>
        <v>0</v>
      </c>
      <c r="N2085" s="234"/>
      <c r="O2085" s="234"/>
      <c r="P2085" s="234"/>
      <c r="Q2085" s="234"/>
      <c r="R2085" s="234"/>
      <c r="S2085" s="234"/>
      <c r="T2085" s="234"/>
      <c r="U2085" s="234"/>
      <c r="V2085" s="234"/>
      <c r="W2085" s="234"/>
      <c r="X2085" s="234"/>
      <c r="Y2085" s="234"/>
      <c r="Z2085" s="234"/>
      <c r="AA2085" s="234"/>
      <c r="AB2085" s="234"/>
      <c r="AC2085" s="234"/>
      <c r="AD2085" s="234"/>
      <c r="AE2085" s="234"/>
      <c r="AF2085" s="234"/>
      <c r="AG2085" s="234"/>
      <c r="AH2085" s="234"/>
      <c r="AI2085" s="234"/>
      <c r="AJ2085" s="234"/>
      <c r="AK2085" s="234"/>
      <c r="AL2085" s="258" t="str">
        <f t="shared" si="267"/>
        <v>нет</v>
      </c>
      <c r="AM2085" s="258" t="str">
        <f t="shared" si="269"/>
        <v>нет</v>
      </c>
      <c r="AN2085" s="258">
        <f t="shared" si="266"/>
        <v>0</v>
      </c>
      <c r="AO2085" s="258" t="e">
        <f t="shared" si="268"/>
        <v>#VALUE!</v>
      </c>
    </row>
    <row r="2086" spans="1:41">
      <c r="A2086" s="261" t="e">
        <f t="shared" si="270"/>
        <v>#VALUE!</v>
      </c>
      <c r="B2086" s="241">
        <v>2083</v>
      </c>
      <c r="C2086" s="242"/>
      <c r="D2086" s="257" t="str">
        <f t="shared" si="263"/>
        <v/>
      </c>
      <c r="E2086" s="234"/>
      <c r="F2086" s="234"/>
      <c r="G2086" s="242"/>
      <c r="H2086" s="257" t="str">
        <f t="shared" si="264"/>
        <v/>
      </c>
      <c r="I2086" s="234"/>
      <c r="J2086" s="234"/>
      <c r="K2086" s="234"/>
      <c r="L2086" s="234"/>
      <c r="M2086" s="308">
        <f t="shared" si="265"/>
        <v>0</v>
      </c>
      <c r="N2086" s="234"/>
      <c r="O2086" s="234"/>
      <c r="P2086" s="234"/>
      <c r="Q2086" s="234"/>
      <c r="R2086" s="234"/>
      <c r="S2086" s="234"/>
      <c r="T2086" s="234"/>
      <c r="U2086" s="234"/>
      <c r="V2086" s="234"/>
      <c r="W2086" s="234"/>
      <c r="X2086" s="234"/>
      <c r="Y2086" s="234"/>
      <c r="Z2086" s="234"/>
      <c r="AA2086" s="234"/>
      <c r="AB2086" s="234"/>
      <c r="AC2086" s="234"/>
      <c r="AD2086" s="234"/>
      <c r="AE2086" s="234"/>
      <c r="AF2086" s="234"/>
      <c r="AG2086" s="234"/>
      <c r="AH2086" s="234"/>
      <c r="AI2086" s="234"/>
      <c r="AJ2086" s="234"/>
      <c r="AK2086" s="234"/>
      <c r="AL2086" s="258" t="str">
        <f t="shared" si="267"/>
        <v>нет</v>
      </c>
      <c r="AM2086" s="258" t="str">
        <f t="shared" si="269"/>
        <v>нет</v>
      </c>
      <c r="AN2086" s="258">
        <f t="shared" si="266"/>
        <v>0</v>
      </c>
      <c r="AO2086" s="258" t="e">
        <f t="shared" si="268"/>
        <v>#VALUE!</v>
      </c>
    </row>
    <row r="2087" spans="1:41">
      <c r="A2087" s="261" t="e">
        <f t="shared" si="270"/>
        <v>#VALUE!</v>
      </c>
      <c r="B2087" s="241">
        <v>2084</v>
      </c>
      <c r="C2087" s="242"/>
      <c r="D2087" s="257" t="str">
        <f t="shared" si="263"/>
        <v/>
      </c>
      <c r="E2087" s="234"/>
      <c r="F2087" s="234"/>
      <c r="G2087" s="242"/>
      <c r="H2087" s="257" t="str">
        <f t="shared" si="264"/>
        <v/>
      </c>
      <c r="I2087" s="234"/>
      <c r="J2087" s="234"/>
      <c r="K2087" s="234"/>
      <c r="L2087" s="234"/>
      <c r="M2087" s="308">
        <f t="shared" si="265"/>
        <v>0</v>
      </c>
      <c r="N2087" s="234"/>
      <c r="O2087" s="234"/>
      <c r="P2087" s="234"/>
      <c r="Q2087" s="234"/>
      <c r="R2087" s="234"/>
      <c r="S2087" s="234"/>
      <c r="T2087" s="234"/>
      <c r="U2087" s="234"/>
      <c r="V2087" s="234"/>
      <c r="W2087" s="234"/>
      <c r="X2087" s="234"/>
      <c r="Y2087" s="234"/>
      <c r="Z2087" s="234"/>
      <c r="AA2087" s="234"/>
      <c r="AB2087" s="234"/>
      <c r="AC2087" s="234"/>
      <c r="AD2087" s="234"/>
      <c r="AE2087" s="234"/>
      <c r="AF2087" s="234"/>
      <c r="AG2087" s="234"/>
      <c r="AH2087" s="234"/>
      <c r="AI2087" s="234"/>
      <c r="AJ2087" s="234"/>
      <c r="AK2087" s="234"/>
      <c r="AL2087" s="258" t="str">
        <f t="shared" si="267"/>
        <v>нет</v>
      </c>
      <c r="AM2087" s="258" t="str">
        <f t="shared" si="269"/>
        <v>нет</v>
      </c>
      <c r="AN2087" s="258">
        <f t="shared" si="266"/>
        <v>0</v>
      </c>
      <c r="AO2087" s="258" t="e">
        <f t="shared" si="268"/>
        <v>#VALUE!</v>
      </c>
    </row>
    <row r="2088" spans="1:41">
      <c r="A2088" s="261" t="e">
        <f t="shared" si="270"/>
        <v>#VALUE!</v>
      </c>
      <c r="B2088" s="241">
        <v>2085</v>
      </c>
      <c r="C2088" s="242"/>
      <c r="D2088" s="257" t="str">
        <f t="shared" si="263"/>
        <v/>
      </c>
      <c r="E2088" s="234"/>
      <c r="F2088" s="234"/>
      <c r="G2088" s="242"/>
      <c r="H2088" s="257" t="str">
        <f t="shared" si="264"/>
        <v/>
      </c>
      <c r="I2088" s="234"/>
      <c r="J2088" s="234"/>
      <c r="K2088" s="234"/>
      <c r="L2088" s="234"/>
      <c r="M2088" s="308">
        <f t="shared" si="265"/>
        <v>0</v>
      </c>
      <c r="N2088" s="234"/>
      <c r="O2088" s="234"/>
      <c r="P2088" s="234"/>
      <c r="Q2088" s="234"/>
      <c r="R2088" s="234"/>
      <c r="S2088" s="234"/>
      <c r="T2088" s="234"/>
      <c r="U2088" s="234"/>
      <c r="V2088" s="234"/>
      <c r="W2088" s="234"/>
      <c r="X2088" s="234"/>
      <c r="Y2088" s="234"/>
      <c r="Z2088" s="234"/>
      <c r="AA2088" s="234"/>
      <c r="AB2088" s="234"/>
      <c r="AC2088" s="234"/>
      <c r="AD2088" s="234"/>
      <c r="AE2088" s="234"/>
      <c r="AF2088" s="234"/>
      <c r="AG2088" s="234"/>
      <c r="AH2088" s="234"/>
      <c r="AI2088" s="234"/>
      <c r="AJ2088" s="234"/>
      <c r="AK2088" s="234"/>
      <c r="AL2088" s="258" t="str">
        <f t="shared" si="267"/>
        <v>нет</v>
      </c>
      <c r="AM2088" s="258" t="str">
        <f t="shared" si="269"/>
        <v>нет</v>
      </c>
      <c r="AN2088" s="258">
        <f t="shared" si="266"/>
        <v>0</v>
      </c>
      <c r="AO2088" s="258" t="e">
        <f t="shared" si="268"/>
        <v>#VALUE!</v>
      </c>
    </row>
    <row r="2089" spans="1:41">
      <c r="A2089" s="261" t="e">
        <f t="shared" si="270"/>
        <v>#VALUE!</v>
      </c>
      <c r="B2089" s="241">
        <v>2086</v>
      </c>
      <c r="C2089" s="242"/>
      <c r="D2089" s="257" t="str">
        <f t="shared" si="263"/>
        <v/>
      </c>
      <c r="E2089" s="234"/>
      <c r="F2089" s="234"/>
      <c r="G2089" s="242"/>
      <c r="H2089" s="257" t="str">
        <f t="shared" si="264"/>
        <v/>
      </c>
      <c r="I2089" s="234"/>
      <c r="J2089" s="234"/>
      <c r="K2089" s="234"/>
      <c r="L2089" s="234"/>
      <c r="M2089" s="308">
        <f t="shared" si="265"/>
        <v>0</v>
      </c>
      <c r="N2089" s="234"/>
      <c r="O2089" s="234"/>
      <c r="P2089" s="234"/>
      <c r="Q2089" s="234"/>
      <c r="R2089" s="234"/>
      <c r="S2089" s="234"/>
      <c r="T2089" s="234"/>
      <c r="U2089" s="234"/>
      <c r="V2089" s="234"/>
      <c r="W2089" s="234"/>
      <c r="X2089" s="234"/>
      <c r="Y2089" s="234"/>
      <c r="Z2089" s="234"/>
      <c r="AA2089" s="234"/>
      <c r="AB2089" s="234"/>
      <c r="AC2089" s="234"/>
      <c r="AD2089" s="234"/>
      <c r="AE2089" s="234"/>
      <c r="AF2089" s="234"/>
      <c r="AG2089" s="234"/>
      <c r="AH2089" s="234"/>
      <c r="AI2089" s="234"/>
      <c r="AJ2089" s="234"/>
      <c r="AK2089" s="234"/>
      <c r="AL2089" s="258" t="str">
        <f t="shared" si="267"/>
        <v>нет</v>
      </c>
      <c r="AM2089" s="258" t="str">
        <f t="shared" si="269"/>
        <v>нет</v>
      </c>
      <c r="AN2089" s="258">
        <f t="shared" si="266"/>
        <v>0</v>
      </c>
      <c r="AO2089" s="258" t="e">
        <f t="shared" si="268"/>
        <v>#VALUE!</v>
      </c>
    </row>
    <row r="2090" spans="1:41">
      <c r="A2090" s="261" t="e">
        <f t="shared" si="270"/>
        <v>#VALUE!</v>
      </c>
      <c r="B2090" s="241">
        <v>2087</v>
      </c>
      <c r="C2090" s="242"/>
      <c r="D2090" s="257" t="str">
        <f t="shared" si="263"/>
        <v/>
      </c>
      <c r="E2090" s="234"/>
      <c r="F2090" s="234"/>
      <c r="G2090" s="242"/>
      <c r="H2090" s="257" t="str">
        <f t="shared" si="264"/>
        <v/>
      </c>
      <c r="I2090" s="234"/>
      <c r="J2090" s="234"/>
      <c r="K2090" s="234"/>
      <c r="L2090" s="234"/>
      <c r="M2090" s="308">
        <f t="shared" si="265"/>
        <v>0</v>
      </c>
      <c r="N2090" s="234"/>
      <c r="O2090" s="234"/>
      <c r="P2090" s="234"/>
      <c r="Q2090" s="234"/>
      <c r="R2090" s="234"/>
      <c r="S2090" s="234"/>
      <c r="T2090" s="234"/>
      <c r="U2090" s="234"/>
      <c r="V2090" s="234"/>
      <c r="W2090" s="234"/>
      <c r="X2090" s="234"/>
      <c r="Y2090" s="234"/>
      <c r="Z2090" s="234"/>
      <c r="AA2090" s="234"/>
      <c r="AB2090" s="234"/>
      <c r="AC2090" s="234"/>
      <c r="AD2090" s="234"/>
      <c r="AE2090" s="234"/>
      <c r="AF2090" s="234"/>
      <c r="AG2090" s="234"/>
      <c r="AH2090" s="234"/>
      <c r="AI2090" s="234"/>
      <c r="AJ2090" s="234"/>
      <c r="AK2090" s="234"/>
      <c r="AL2090" s="258" t="str">
        <f t="shared" si="267"/>
        <v>нет</v>
      </c>
      <c r="AM2090" s="258" t="str">
        <f t="shared" si="269"/>
        <v>нет</v>
      </c>
      <c r="AN2090" s="258">
        <f t="shared" si="266"/>
        <v>0</v>
      </c>
      <c r="AO2090" s="258" t="e">
        <f t="shared" si="268"/>
        <v>#VALUE!</v>
      </c>
    </row>
    <row r="2091" spans="1:41">
      <c r="A2091" s="261" t="e">
        <f t="shared" si="270"/>
        <v>#VALUE!</v>
      </c>
      <c r="B2091" s="241">
        <v>2088</v>
      </c>
      <c r="C2091" s="242"/>
      <c r="D2091" s="257" t="str">
        <f t="shared" si="263"/>
        <v/>
      </c>
      <c r="E2091" s="234"/>
      <c r="F2091" s="234"/>
      <c r="G2091" s="242"/>
      <c r="H2091" s="257" t="str">
        <f t="shared" si="264"/>
        <v/>
      </c>
      <c r="I2091" s="234"/>
      <c r="J2091" s="234"/>
      <c r="K2091" s="234"/>
      <c r="L2091" s="234"/>
      <c r="M2091" s="308">
        <f t="shared" si="265"/>
        <v>0</v>
      </c>
      <c r="N2091" s="234"/>
      <c r="O2091" s="234"/>
      <c r="P2091" s="234"/>
      <c r="Q2091" s="234"/>
      <c r="R2091" s="234"/>
      <c r="S2091" s="234"/>
      <c r="T2091" s="234"/>
      <c r="U2091" s="234"/>
      <c r="V2091" s="234"/>
      <c r="W2091" s="234"/>
      <c r="X2091" s="234"/>
      <c r="Y2091" s="234"/>
      <c r="Z2091" s="234"/>
      <c r="AA2091" s="234"/>
      <c r="AB2091" s="234"/>
      <c r="AC2091" s="234"/>
      <c r="AD2091" s="234"/>
      <c r="AE2091" s="234"/>
      <c r="AF2091" s="234"/>
      <c r="AG2091" s="234"/>
      <c r="AH2091" s="234"/>
      <c r="AI2091" s="234"/>
      <c r="AJ2091" s="234"/>
      <c r="AK2091" s="234"/>
      <c r="AL2091" s="258" t="str">
        <f t="shared" si="267"/>
        <v>нет</v>
      </c>
      <c r="AM2091" s="258" t="str">
        <f t="shared" si="269"/>
        <v>нет</v>
      </c>
      <c r="AN2091" s="258">
        <f t="shared" si="266"/>
        <v>0</v>
      </c>
      <c r="AO2091" s="258" t="e">
        <f t="shared" si="268"/>
        <v>#VALUE!</v>
      </c>
    </row>
    <row r="2092" spans="1:41">
      <c r="A2092" s="261" t="e">
        <f t="shared" si="270"/>
        <v>#VALUE!</v>
      </c>
      <c r="B2092" s="241">
        <v>2089</v>
      </c>
      <c r="C2092" s="242"/>
      <c r="D2092" s="257" t="str">
        <f t="shared" si="263"/>
        <v/>
      </c>
      <c r="E2092" s="234"/>
      <c r="F2092" s="234"/>
      <c r="G2092" s="242"/>
      <c r="H2092" s="257" t="str">
        <f t="shared" si="264"/>
        <v/>
      </c>
      <c r="I2092" s="234"/>
      <c r="J2092" s="234"/>
      <c r="K2092" s="234"/>
      <c r="L2092" s="234"/>
      <c r="M2092" s="308">
        <f t="shared" si="265"/>
        <v>0</v>
      </c>
      <c r="N2092" s="234"/>
      <c r="O2092" s="234"/>
      <c r="P2092" s="234"/>
      <c r="Q2092" s="234"/>
      <c r="R2092" s="234"/>
      <c r="S2092" s="234"/>
      <c r="T2092" s="234"/>
      <c r="U2092" s="234"/>
      <c r="V2092" s="234"/>
      <c r="W2092" s="234"/>
      <c r="X2092" s="234"/>
      <c r="Y2092" s="234"/>
      <c r="Z2092" s="234"/>
      <c r="AA2092" s="234"/>
      <c r="AB2092" s="234"/>
      <c r="AC2092" s="234"/>
      <c r="AD2092" s="234"/>
      <c r="AE2092" s="234"/>
      <c r="AF2092" s="234"/>
      <c r="AG2092" s="234"/>
      <c r="AH2092" s="234"/>
      <c r="AI2092" s="234"/>
      <c r="AJ2092" s="234"/>
      <c r="AK2092" s="234"/>
      <c r="AL2092" s="258" t="str">
        <f t="shared" si="267"/>
        <v>нет</v>
      </c>
      <c r="AM2092" s="258" t="str">
        <f t="shared" si="269"/>
        <v>нет</v>
      </c>
      <c r="AN2092" s="258">
        <f t="shared" si="266"/>
        <v>0</v>
      </c>
      <c r="AO2092" s="258" t="e">
        <f t="shared" si="268"/>
        <v>#VALUE!</v>
      </c>
    </row>
    <row r="2093" spans="1:41">
      <c r="A2093" s="261" t="e">
        <f t="shared" si="270"/>
        <v>#VALUE!</v>
      </c>
      <c r="B2093" s="241">
        <v>2090</v>
      </c>
      <c r="C2093" s="242"/>
      <c r="D2093" s="257" t="str">
        <f t="shared" si="263"/>
        <v/>
      </c>
      <c r="E2093" s="234"/>
      <c r="F2093" s="234"/>
      <c r="G2093" s="242"/>
      <c r="H2093" s="257" t="str">
        <f t="shared" si="264"/>
        <v/>
      </c>
      <c r="I2093" s="234"/>
      <c r="J2093" s="234"/>
      <c r="K2093" s="234"/>
      <c r="L2093" s="234"/>
      <c r="M2093" s="308">
        <f t="shared" si="265"/>
        <v>0</v>
      </c>
      <c r="N2093" s="234"/>
      <c r="O2093" s="234"/>
      <c r="P2093" s="234"/>
      <c r="Q2093" s="234"/>
      <c r="R2093" s="234"/>
      <c r="S2093" s="234"/>
      <c r="T2093" s="234"/>
      <c r="U2093" s="234"/>
      <c r="V2093" s="234"/>
      <c r="W2093" s="234"/>
      <c r="X2093" s="234"/>
      <c r="Y2093" s="234"/>
      <c r="Z2093" s="234"/>
      <c r="AA2093" s="234"/>
      <c r="AB2093" s="234"/>
      <c r="AC2093" s="234"/>
      <c r="AD2093" s="234"/>
      <c r="AE2093" s="234"/>
      <c r="AF2093" s="234"/>
      <c r="AG2093" s="234"/>
      <c r="AH2093" s="234"/>
      <c r="AI2093" s="234"/>
      <c r="AJ2093" s="234"/>
      <c r="AK2093" s="234"/>
      <c r="AL2093" s="258" t="str">
        <f t="shared" si="267"/>
        <v>нет</v>
      </c>
      <c r="AM2093" s="258" t="str">
        <f t="shared" si="269"/>
        <v>нет</v>
      </c>
      <c r="AN2093" s="258">
        <f t="shared" si="266"/>
        <v>0</v>
      </c>
      <c r="AO2093" s="258" t="e">
        <f t="shared" si="268"/>
        <v>#VALUE!</v>
      </c>
    </row>
    <row r="2094" spans="1:41">
      <c r="A2094" s="261" t="e">
        <f t="shared" si="270"/>
        <v>#VALUE!</v>
      </c>
      <c r="B2094" s="241">
        <v>2091</v>
      </c>
      <c r="C2094" s="242"/>
      <c r="D2094" s="257" t="str">
        <f t="shared" si="263"/>
        <v/>
      </c>
      <c r="E2094" s="234"/>
      <c r="F2094" s="234"/>
      <c r="G2094" s="242"/>
      <c r="H2094" s="257" t="str">
        <f t="shared" si="264"/>
        <v/>
      </c>
      <c r="I2094" s="234"/>
      <c r="J2094" s="234"/>
      <c r="K2094" s="234"/>
      <c r="L2094" s="234"/>
      <c r="M2094" s="308">
        <f t="shared" si="265"/>
        <v>0</v>
      </c>
      <c r="N2094" s="234"/>
      <c r="O2094" s="234"/>
      <c r="P2094" s="234"/>
      <c r="Q2094" s="234"/>
      <c r="R2094" s="234"/>
      <c r="S2094" s="234"/>
      <c r="T2094" s="234"/>
      <c r="U2094" s="234"/>
      <c r="V2094" s="234"/>
      <c r="W2094" s="234"/>
      <c r="X2094" s="234"/>
      <c r="Y2094" s="234"/>
      <c r="Z2094" s="234"/>
      <c r="AA2094" s="234"/>
      <c r="AB2094" s="234"/>
      <c r="AC2094" s="234"/>
      <c r="AD2094" s="234"/>
      <c r="AE2094" s="234"/>
      <c r="AF2094" s="234"/>
      <c r="AG2094" s="234"/>
      <c r="AH2094" s="234"/>
      <c r="AI2094" s="234"/>
      <c r="AJ2094" s="234"/>
      <c r="AK2094" s="234"/>
      <c r="AL2094" s="258" t="str">
        <f t="shared" si="267"/>
        <v>нет</v>
      </c>
      <c r="AM2094" s="258" t="str">
        <f t="shared" si="269"/>
        <v>нет</v>
      </c>
      <c r="AN2094" s="258">
        <f t="shared" si="266"/>
        <v>0</v>
      </c>
      <c r="AO2094" s="258" t="e">
        <f t="shared" si="268"/>
        <v>#VALUE!</v>
      </c>
    </row>
    <row r="2095" spans="1:41">
      <c r="A2095" s="261" t="e">
        <f t="shared" si="270"/>
        <v>#VALUE!</v>
      </c>
      <c r="B2095" s="241">
        <v>2092</v>
      </c>
      <c r="C2095" s="242"/>
      <c r="D2095" s="257" t="str">
        <f t="shared" si="263"/>
        <v/>
      </c>
      <c r="E2095" s="234"/>
      <c r="F2095" s="234"/>
      <c r="G2095" s="242"/>
      <c r="H2095" s="257" t="str">
        <f t="shared" si="264"/>
        <v/>
      </c>
      <c r="I2095" s="234"/>
      <c r="J2095" s="234"/>
      <c r="K2095" s="234"/>
      <c r="L2095" s="234"/>
      <c r="M2095" s="308">
        <f t="shared" si="265"/>
        <v>0</v>
      </c>
      <c r="N2095" s="234"/>
      <c r="O2095" s="234"/>
      <c r="P2095" s="234"/>
      <c r="Q2095" s="234"/>
      <c r="R2095" s="234"/>
      <c r="S2095" s="234"/>
      <c r="T2095" s="234"/>
      <c r="U2095" s="234"/>
      <c r="V2095" s="234"/>
      <c r="W2095" s="234"/>
      <c r="X2095" s="234"/>
      <c r="Y2095" s="234"/>
      <c r="Z2095" s="234"/>
      <c r="AA2095" s="234"/>
      <c r="AB2095" s="234"/>
      <c r="AC2095" s="234"/>
      <c r="AD2095" s="234"/>
      <c r="AE2095" s="234"/>
      <c r="AF2095" s="234"/>
      <c r="AG2095" s="234"/>
      <c r="AH2095" s="234"/>
      <c r="AI2095" s="234"/>
      <c r="AJ2095" s="234"/>
      <c r="AK2095" s="234"/>
      <c r="AL2095" s="258" t="str">
        <f t="shared" si="267"/>
        <v>нет</v>
      </c>
      <c r="AM2095" s="258" t="str">
        <f t="shared" si="269"/>
        <v>нет</v>
      </c>
      <c r="AN2095" s="258">
        <f t="shared" si="266"/>
        <v>0</v>
      </c>
      <c r="AO2095" s="258" t="e">
        <f t="shared" si="268"/>
        <v>#VALUE!</v>
      </c>
    </row>
    <row r="2096" spans="1:41">
      <c r="A2096" s="261" t="e">
        <f t="shared" si="270"/>
        <v>#VALUE!</v>
      </c>
      <c r="B2096" s="241">
        <v>2093</v>
      </c>
      <c r="C2096" s="242"/>
      <c r="D2096" s="257" t="str">
        <f t="shared" si="263"/>
        <v/>
      </c>
      <c r="E2096" s="234"/>
      <c r="F2096" s="234"/>
      <c r="G2096" s="242"/>
      <c r="H2096" s="257" t="str">
        <f t="shared" si="264"/>
        <v/>
      </c>
      <c r="I2096" s="234"/>
      <c r="J2096" s="234"/>
      <c r="K2096" s="234"/>
      <c r="L2096" s="234"/>
      <c r="M2096" s="308">
        <f t="shared" si="265"/>
        <v>0</v>
      </c>
      <c r="N2096" s="234"/>
      <c r="O2096" s="234"/>
      <c r="P2096" s="234"/>
      <c r="Q2096" s="234"/>
      <c r="R2096" s="234"/>
      <c r="S2096" s="234"/>
      <c r="T2096" s="234"/>
      <c r="U2096" s="234"/>
      <c r="V2096" s="234"/>
      <c r="W2096" s="234"/>
      <c r="X2096" s="234"/>
      <c r="Y2096" s="234"/>
      <c r="Z2096" s="234"/>
      <c r="AA2096" s="234"/>
      <c r="AB2096" s="234"/>
      <c r="AC2096" s="234"/>
      <c r="AD2096" s="234"/>
      <c r="AE2096" s="234"/>
      <c r="AF2096" s="234"/>
      <c r="AG2096" s="234"/>
      <c r="AH2096" s="234"/>
      <c r="AI2096" s="234"/>
      <c r="AJ2096" s="234"/>
      <c r="AK2096" s="234"/>
      <c r="AL2096" s="258" t="str">
        <f t="shared" si="267"/>
        <v>нет</v>
      </c>
      <c r="AM2096" s="258" t="str">
        <f t="shared" si="269"/>
        <v>нет</v>
      </c>
      <c r="AN2096" s="258">
        <f t="shared" si="266"/>
        <v>0</v>
      </c>
      <c r="AO2096" s="258" t="e">
        <f t="shared" si="268"/>
        <v>#VALUE!</v>
      </c>
    </row>
    <row r="2097" spans="1:41">
      <c r="A2097" s="261" t="e">
        <f t="shared" si="270"/>
        <v>#VALUE!</v>
      </c>
      <c r="B2097" s="241">
        <v>2094</v>
      </c>
      <c r="C2097" s="242"/>
      <c r="D2097" s="257" t="str">
        <f t="shared" si="263"/>
        <v/>
      </c>
      <c r="E2097" s="234"/>
      <c r="F2097" s="234"/>
      <c r="G2097" s="242"/>
      <c r="H2097" s="257" t="str">
        <f t="shared" si="264"/>
        <v/>
      </c>
      <c r="I2097" s="234"/>
      <c r="J2097" s="234"/>
      <c r="K2097" s="234"/>
      <c r="L2097" s="234"/>
      <c r="M2097" s="308">
        <f t="shared" si="265"/>
        <v>0</v>
      </c>
      <c r="N2097" s="234"/>
      <c r="O2097" s="234"/>
      <c r="P2097" s="234"/>
      <c r="Q2097" s="234"/>
      <c r="R2097" s="234"/>
      <c r="S2097" s="234"/>
      <c r="T2097" s="234"/>
      <c r="U2097" s="234"/>
      <c r="V2097" s="234"/>
      <c r="W2097" s="234"/>
      <c r="X2097" s="234"/>
      <c r="Y2097" s="234"/>
      <c r="Z2097" s="234"/>
      <c r="AA2097" s="234"/>
      <c r="AB2097" s="234"/>
      <c r="AC2097" s="234"/>
      <c r="AD2097" s="234"/>
      <c r="AE2097" s="234"/>
      <c r="AF2097" s="234"/>
      <c r="AG2097" s="234"/>
      <c r="AH2097" s="234"/>
      <c r="AI2097" s="234"/>
      <c r="AJ2097" s="234"/>
      <c r="AK2097" s="234"/>
      <c r="AL2097" s="258" t="str">
        <f t="shared" si="267"/>
        <v>нет</v>
      </c>
      <c r="AM2097" s="258" t="str">
        <f t="shared" si="269"/>
        <v>нет</v>
      </c>
      <c r="AN2097" s="258">
        <f t="shared" si="266"/>
        <v>0</v>
      </c>
      <c r="AO2097" s="258" t="e">
        <f t="shared" si="268"/>
        <v>#VALUE!</v>
      </c>
    </row>
    <row r="2098" spans="1:41">
      <c r="A2098" s="261" t="e">
        <f t="shared" si="270"/>
        <v>#VALUE!</v>
      </c>
      <c r="B2098" s="241">
        <v>2095</v>
      </c>
      <c r="C2098" s="242"/>
      <c r="D2098" s="257" t="str">
        <f t="shared" si="263"/>
        <v/>
      </c>
      <c r="E2098" s="234"/>
      <c r="F2098" s="234"/>
      <c r="G2098" s="242"/>
      <c r="H2098" s="257" t="str">
        <f t="shared" si="264"/>
        <v/>
      </c>
      <c r="I2098" s="234"/>
      <c r="J2098" s="234"/>
      <c r="K2098" s="234"/>
      <c r="L2098" s="234"/>
      <c r="M2098" s="308">
        <f t="shared" si="265"/>
        <v>0</v>
      </c>
      <c r="N2098" s="234"/>
      <c r="O2098" s="234"/>
      <c r="P2098" s="234"/>
      <c r="Q2098" s="234"/>
      <c r="R2098" s="234"/>
      <c r="S2098" s="234"/>
      <c r="T2098" s="234"/>
      <c r="U2098" s="234"/>
      <c r="V2098" s="234"/>
      <c r="W2098" s="234"/>
      <c r="X2098" s="234"/>
      <c r="Y2098" s="234"/>
      <c r="Z2098" s="234"/>
      <c r="AA2098" s="234"/>
      <c r="AB2098" s="234"/>
      <c r="AC2098" s="234"/>
      <c r="AD2098" s="234"/>
      <c r="AE2098" s="234"/>
      <c r="AF2098" s="234"/>
      <c r="AG2098" s="234"/>
      <c r="AH2098" s="234"/>
      <c r="AI2098" s="234"/>
      <c r="AJ2098" s="234"/>
      <c r="AK2098" s="234"/>
      <c r="AL2098" s="258" t="str">
        <f t="shared" si="267"/>
        <v>нет</v>
      </c>
      <c r="AM2098" s="258" t="str">
        <f t="shared" si="269"/>
        <v>нет</v>
      </c>
      <c r="AN2098" s="258">
        <f t="shared" si="266"/>
        <v>0</v>
      </c>
      <c r="AO2098" s="258" t="e">
        <f t="shared" si="268"/>
        <v>#VALUE!</v>
      </c>
    </row>
    <row r="2099" spans="1:41">
      <c r="A2099" s="261" t="e">
        <f t="shared" si="270"/>
        <v>#VALUE!</v>
      </c>
      <c r="B2099" s="241">
        <v>2096</v>
      </c>
      <c r="C2099" s="242"/>
      <c r="D2099" s="257" t="str">
        <f t="shared" si="263"/>
        <v/>
      </c>
      <c r="E2099" s="234"/>
      <c r="F2099" s="234"/>
      <c r="G2099" s="242"/>
      <c r="H2099" s="257" t="str">
        <f t="shared" si="264"/>
        <v/>
      </c>
      <c r="I2099" s="234"/>
      <c r="J2099" s="234"/>
      <c r="K2099" s="234"/>
      <c r="L2099" s="234"/>
      <c r="M2099" s="308">
        <f t="shared" si="265"/>
        <v>0</v>
      </c>
      <c r="N2099" s="234"/>
      <c r="O2099" s="234"/>
      <c r="P2099" s="234"/>
      <c r="Q2099" s="234"/>
      <c r="R2099" s="234"/>
      <c r="S2099" s="234"/>
      <c r="T2099" s="234"/>
      <c r="U2099" s="234"/>
      <c r="V2099" s="234"/>
      <c r="W2099" s="234"/>
      <c r="X2099" s="234"/>
      <c r="Y2099" s="234"/>
      <c r="Z2099" s="234"/>
      <c r="AA2099" s="234"/>
      <c r="AB2099" s="234"/>
      <c r="AC2099" s="234"/>
      <c r="AD2099" s="234"/>
      <c r="AE2099" s="234"/>
      <c r="AF2099" s="234"/>
      <c r="AG2099" s="234"/>
      <c r="AH2099" s="234"/>
      <c r="AI2099" s="234"/>
      <c r="AJ2099" s="234"/>
      <c r="AK2099" s="234"/>
      <c r="AL2099" s="258" t="str">
        <f t="shared" si="267"/>
        <v>нет</v>
      </c>
      <c r="AM2099" s="258" t="str">
        <f t="shared" si="269"/>
        <v>нет</v>
      </c>
      <c r="AN2099" s="258">
        <f t="shared" si="266"/>
        <v>0</v>
      </c>
      <c r="AO2099" s="258" t="e">
        <f t="shared" si="268"/>
        <v>#VALUE!</v>
      </c>
    </row>
    <row r="2100" spans="1:41">
      <c r="A2100" s="261" t="e">
        <f t="shared" si="270"/>
        <v>#VALUE!</v>
      </c>
      <c r="B2100" s="241">
        <v>2097</v>
      </c>
      <c r="C2100" s="242"/>
      <c r="D2100" s="257" t="str">
        <f t="shared" si="263"/>
        <v/>
      </c>
      <c r="E2100" s="234"/>
      <c r="F2100" s="234"/>
      <c r="G2100" s="242"/>
      <c r="H2100" s="257" t="str">
        <f t="shared" si="264"/>
        <v/>
      </c>
      <c r="I2100" s="234"/>
      <c r="J2100" s="234"/>
      <c r="K2100" s="234"/>
      <c r="L2100" s="234"/>
      <c r="M2100" s="308">
        <f t="shared" si="265"/>
        <v>0</v>
      </c>
      <c r="N2100" s="234"/>
      <c r="O2100" s="234"/>
      <c r="P2100" s="234"/>
      <c r="Q2100" s="234"/>
      <c r="R2100" s="234"/>
      <c r="S2100" s="234"/>
      <c r="T2100" s="234"/>
      <c r="U2100" s="234"/>
      <c r="V2100" s="234"/>
      <c r="W2100" s="234"/>
      <c r="X2100" s="234"/>
      <c r="Y2100" s="234"/>
      <c r="Z2100" s="234"/>
      <c r="AA2100" s="234"/>
      <c r="AB2100" s="234"/>
      <c r="AC2100" s="234"/>
      <c r="AD2100" s="234"/>
      <c r="AE2100" s="234"/>
      <c r="AF2100" s="234"/>
      <c r="AG2100" s="234"/>
      <c r="AH2100" s="234"/>
      <c r="AI2100" s="234"/>
      <c r="AJ2100" s="234"/>
      <c r="AK2100" s="234"/>
      <c r="AL2100" s="258" t="str">
        <f t="shared" si="267"/>
        <v>нет</v>
      </c>
      <c r="AM2100" s="258" t="str">
        <f t="shared" si="269"/>
        <v>нет</v>
      </c>
      <c r="AN2100" s="258">
        <f t="shared" si="266"/>
        <v>0</v>
      </c>
      <c r="AO2100" s="258" t="e">
        <f t="shared" si="268"/>
        <v>#VALUE!</v>
      </c>
    </row>
    <row r="2101" spans="1:41">
      <c r="A2101" s="261" t="e">
        <f t="shared" si="270"/>
        <v>#VALUE!</v>
      </c>
      <c r="B2101" s="241">
        <v>2098</v>
      </c>
      <c r="C2101" s="242"/>
      <c r="D2101" s="257" t="str">
        <f t="shared" si="263"/>
        <v/>
      </c>
      <c r="E2101" s="234"/>
      <c r="F2101" s="234"/>
      <c r="G2101" s="242"/>
      <c r="H2101" s="257" t="str">
        <f t="shared" si="264"/>
        <v/>
      </c>
      <c r="I2101" s="234"/>
      <c r="J2101" s="234"/>
      <c r="K2101" s="234"/>
      <c r="L2101" s="234"/>
      <c r="M2101" s="308">
        <f t="shared" si="265"/>
        <v>0</v>
      </c>
      <c r="N2101" s="234"/>
      <c r="O2101" s="234"/>
      <c r="P2101" s="234"/>
      <c r="Q2101" s="234"/>
      <c r="R2101" s="234"/>
      <c r="S2101" s="234"/>
      <c r="T2101" s="234"/>
      <c r="U2101" s="234"/>
      <c r="V2101" s="234"/>
      <c r="W2101" s="234"/>
      <c r="X2101" s="234"/>
      <c r="Y2101" s="234"/>
      <c r="Z2101" s="234"/>
      <c r="AA2101" s="234"/>
      <c r="AB2101" s="234"/>
      <c r="AC2101" s="234"/>
      <c r="AD2101" s="234"/>
      <c r="AE2101" s="234"/>
      <c r="AF2101" s="234"/>
      <c r="AG2101" s="234"/>
      <c r="AH2101" s="234"/>
      <c r="AI2101" s="234"/>
      <c r="AJ2101" s="234"/>
      <c r="AK2101" s="234"/>
      <c r="AL2101" s="258" t="str">
        <f t="shared" si="267"/>
        <v>нет</v>
      </c>
      <c r="AM2101" s="258" t="str">
        <f t="shared" si="269"/>
        <v>нет</v>
      </c>
      <c r="AN2101" s="258">
        <f t="shared" si="266"/>
        <v>0</v>
      </c>
      <c r="AO2101" s="258" t="e">
        <f t="shared" si="268"/>
        <v>#VALUE!</v>
      </c>
    </row>
    <row r="2102" spans="1:41">
      <c r="A2102" s="261" t="e">
        <f t="shared" si="270"/>
        <v>#VALUE!</v>
      </c>
      <c r="B2102" s="241">
        <v>2099</v>
      </c>
      <c r="C2102" s="242"/>
      <c r="D2102" s="257" t="str">
        <f t="shared" si="263"/>
        <v/>
      </c>
      <c r="E2102" s="234"/>
      <c r="F2102" s="234"/>
      <c r="G2102" s="242"/>
      <c r="H2102" s="257" t="str">
        <f t="shared" si="264"/>
        <v/>
      </c>
      <c r="I2102" s="234"/>
      <c r="J2102" s="234"/>
      <c r="K2102" s="234"/>
      <c r="L2102" s="234"/>
      <c r="M2102" s="308">
        <f t="shared" si="265"/>
        <v>0</v>
      </c>
      <c r="N2102" s="234"/>
      <c r="O2102" s="234"/>
      <c r="P2102" s="234"/>
      <c r="Q2102" s="234"/>
      <c r="R2102" s="234"/>
      <c r="S2102" s="234"/>
      <c r="T2102" s="234"/>
      <c r="U2102" s="234"/>
      <c r="V2102" s="234"/>
      <c r="W2102" s="234"/>
      <c r="X2102" s="234"/>
      <c r="Y2102" s="234"/>
      <c r="Z2102" s="234"/>
      <c r="AA2102" s="234"/>
      <c r="AB2102" s="234"/>
      <c r="AC2102" s="234"/>
      <c r="AD2102" s="234"/>
      <c r="AE2102" s="234"/>
      <c r="AF2102" s="234"/>
      <c r="AG2102" s="234"/>
      <c r="AH2102" s="234"/>
      <c r="AI2102" s="234"/>
      <c r="AJ2102" s="234"/>
      <c r="AK2102" s="234"/>
      <c r="AL2102" s="258" t="str">
        <f t="shared" si="267"/>
        <v>нет</v>
      </c>
      <c r="AM2102" s="258" t="str">
        <f t="shared" si="269"/>
        <v>нет</v>
      </c>
      <c r="AN2102" s="258">
        <f t="shared" si="266"/>
        <v>0</v>
      </c>
      <c r="AO2102" s="258" t="e">
        <f t="shared" si="268"/>
        <v>#VALUE!</v>
      </c>
    </row>
    <row r="2103" spans="1:41">
      <c r="A2103" s="261" t="e">
        <f t="shared" si="270"/>
        <v>#VALUE!</v>
      </c>
      <c r="B2103" s="241">
        <v>2100</v>
      </c>
      <c r="C2103" s="242"/>
      <c r="D2103" s="257" t="str">
        <f t="shared" si="263"/>
        <v/>
      </c>
      <c r="E2103" s="234"/>
      <c r="F2103" s="234"/>
      <c r="G2103" s="242"/>
      <c r="H2103" s="257" t="str">
        <f t="shared" si="264"/>
        <v/>
      </c>
      <c r="I2103" s="234"/>
      <c r="J2103" s="234"/>
      <c r="K2103" s="234"/>
      <c r="L2103" s="234"/>
      <c r="M2103" s="308">
        <f t="shared" si="265"/>
        <v>0</v>
      </c>
      <c r="N2103" s="234"/>
      <c r="O2103" s="234"/>
      <c r="P2103" s="234"/>
      <c r="Q2103" s="234"/>
      <c r="R2103" s="234"/>
      <c r="S2103" s="234"/>
      <c r="T2103" s="234"/>
      <c r="U2103" s="234"/>
      <c r="V2103" s="234"/>
      <c r="W2103" s="234"/>
      <c r="X2103" s="234"/>
      <c r="Y2103" s="234"/>
      <c r="Z2103" s="234"/>
      <c r="AA2103" s="234"/>
      <c r="AB2103" s="234"/>
      <c r="AC2103" s="234"/>
      <c r="AD2103" s="234"/>
      <c r="AE2103" s="234"/>
      <c r="AF2103" s="234"/>
      <c r="AG2103" s="234"/>
      <c r="AH2103" s="234"/>
      <c r="AI2103" s="234"/>
      <c r="AJ2103" s="234"/>
      <c r="AK2103" s="234"/>
      <c r="AL2103" s="258" t="str">
        <f t="shared" si="267"/>
        <v>нет</v>
      </c>
      <c r="AM2103" s="258" t="str">
        <f t="shared" si="269"/>
        <v>нет</v>
      </c>
      <c r="AN2103" s="258">
        <f t="shared" si="266"/>
        <v>0</v>
      </c>
      <c r="AO2103" s="258" t="e">
        <f t="shared" si="268"/>
        <v>#VALUE!</v>
      </c>
    </row>
    <row r="2104" spans="1:41">
      <c r="A2104" s="261" t="e">
        <f t="shared" si="270"/>
        <v>#VALUE!</v>
      </c>
      <c r="B2104" s="241">
        <v>2101</v>
      </c>
      <c r="C2104" s="242"/>
      <c r="D2104" s="257" t="str">
        <f t="shared" si="263"/>
        <v/>
      </c>
      <c r="E2104" s="234"/>
      <c r="F2104" s="234"/>
      <c r="G2104" s="242"/>
      <c r="H2104" s="257" t="str">
        <f t="shared" si="264"/>
        <v/>
      </c>
      <c r="I2104" s="234"/>
      <c r="J2104" s="234"/>
      <c r="K2104" s="234"/>
      <c r="L2104" s="234"/>
      <c r="M2104" s="308">
        <f t="shared" si="265"/>
        <v>0</v>
      </c>
      <c r="N2104" s="234"/>
      <c r="O2104" s="234"/>
      <c r="P2104" s="234"/>
      <c r="Q2104" s="234"/>
      <c r="R2104" s="234"/>
      <c r="S2104" s="234"/>
      <c r="T2104" s="234"/>
      <c r="U2104" s="234"/>
      <c r="V2104" s="234"/>
      <c r="W2104" s="234"/>
      <c r="X2104" s="234"/>
      <c r="Y2104" s="234"/>
      <c r="Z2104" s="234"/>
      <c r="AA2104" s="234"/>
      <c r="AB2104" s="234"/>
      <c r="AC2104" s="234"/>
      <c r="AD2104" s="234"/>
      <c r="AE2104" s="234"/>
      <c r="AF2104" s="234"/>
      <c r="AG2104" s="234"/>
      <c r="AH2104" s="234"/>
      <c r="AI2104" s="234"/>
      <c r="AJ2104" s="234"/>
      <c r="AK2104" s="234"/>
      <c r="AL2104" s="258" t="str">
        <f t="shared" si="267"/>
        <v>нет</v>
      </c>
      <c r="AM2104" s="258" t="str">
        <f t="shared" si="269"/>
        <v>нет</v>
      </c>
      <c r="AN2104" s="258">
        <f t="shared" si="266"/>
        <v>0</v>
      </c>
      <c r="AO2104" s="258" t="e">
        <f t="shared" si="268"/>
        <v>#VALUE!</v>
      </c>
    </row>
    <row r="2105" spans="1:41">
      <c r="A2105" s="261" t="e">
        <f t="shared" si="270"/>
        <v>#VALUE!</v>
      </c>
      <c r="B2105" s="241">
        <v>2102</v>
      </c>
      <c r="C2105" s="242"/>
      <c r="D2105" s="257" t="str">
        <f t="shared" si="263"/>
        <v/>
      </c>
      <c r="E2105" s="234"/>
      <c r="F2105" s="234"/>
      <c r="G2105" s="242"/>
      <c r="H2105" s="257" t="str">
        <f t="shared" si="264"/>
        <v/>
      </c>
      <c r="I2105" s="234"/>
      <c r="J2105" s="234"/>
      <c r="K2105" s="234"/>
      <c r="L2105" s="234"/>
      <c r="M2105" s="308">
        <f t="shared" si="265"/>
        <v>0</v>
      </c>
      <c r="N2105" s="234"/>
      <c r="O2105" s="234"/>
      <c r="P2105" s="234"/>
      <c r="Q2105" s="234"/>
      <c r="R2105" s="234"/>
      <c r="S2105" s="234"/>
      <c r="T2105" s="234"/>
      <c r="U2105" s="234"/>
      <c r="V2105" s="234"/>
      <c r="W2105" s="234"/>
      <c r="X2105" s="234"/>
      <c r="Y2105" s="234"/>
      <c r="Z2105" s="234"/>
      <c r="AA2105" s="234"/>
      <c r="AB2105" s="234"/>
      <c r="AC2105" s="234"/>
      <c r="AD2105" s="234"/>
      <c r="AE2105" s="234"/>
      <c r="AF2105" s="234"/>
      <c r="AG2105" s="234"/>
      <c r="AH2105" s="234"/>
      <c r="AI2105" s="234"/>
      <c r="AJ2105" s="234"/>
      <c r="AK2105" s="234"/>
      <c r="AL2105" s="258" t="str">
        <f t="shared" si="267"/>
        <v>нет</v>
      </c>
      <c r="AM2105" s="258" t="str">
        <f t="shared" si="269"/>
        <v>нет</v>
      </c>
      <c r="AN2105" s="258">
        <f t="shared" si="266"/>
        <v>0</v>
      </c>
      <c r="AO2105" s="258" t="e">
        <f t="shared" si="268"/>
        <v>#VALUE!</v>
      </c>
    </row>
    <row r="2106" spans="1:41">
      <c r="A2106" s="261" t="e">
        <f t="shared" si="270"/>
        <v>#VALUE!</v>
      </c>
      <c r="B2106" s="241">
        <v>2103</v>
      </c>
      <c r="C2106" s="242"/>
      <c r="D2106" s="257" t="str">
        <f t="shared" si="263"/>
        <v/>
      </c>
      <c r="E2106" s="234"/>
      <c r="F2106" s="234"/>
      <c r="G2106" s="242"/>
      <c r="H2106" s="257" t="str">
        <f t="shared" si="264"/>
        <v/>
      </c>
      <c r="I2106" s="234"/>
      <c r="J2106" s="234"/>
      <c r="K2106" s="234"/>
      <c r="L2106" s="234"/>
      <c r="M2106" s="308">
        <f t="shared" si="265"/>
        <v>0</v>
      </c>
      <c r="N2106" s="234"/>
      <c r="O2106" s="234"/>
      <c r="P2106" s="234"/>
      <c r="Q2106" s="234"/>
      <c r="R2106" s="234"/>
      <c r="S2106" s="234"/>
      <c r="T2106" s="234"/>
      <c r="U2106" s="234"/>
      <c r="V2106" s="234"/>
      <c r="W2106" s="234"/>
      <c r="X2106" s="234"/>
      <c r="Y2106" s="234"/>
      <c r="Z2106" s="234"/>
      <c r="AA2106" s="234"/>
      <c r="AB2106" s="234"/>
      <c r="AC2106" s="234"/>
      <c r="AD2106" s="234"/>
      <c r="AE2106" s="234"/>
      <c r="AF2106" s="234"/>
      <c r="AG2106" s="234"/>
      <c r="AH2106" s="234"/>
      <c r="AI2106" s="234"/>
      <c r="AJ2106" s="234"/>
      <c r="AK2106" s="234"/>
      <c r="AL2106" s="258" t="str">
        <f t="shared" si="267"/>
        <v>нет</v>
      </c>
      <c r="AM2106" s="258" t="str">
        <f t="shared" si="269"/>
        <v>нет</v>
      </c>
      <c r="AN2106" s="258">
        <f t="shared" si="266"/>
        <v>0</v>
      </c>
      <c r="AO2106" s="258" t="e">
        <f t="shared" si="268"/>
        <v>#VALUE!</v>
      </c>
    </row>
    <row r="2107" spans="1:41">
      <c r="A2107" s="261" t="e">
        <f t="shared" si="270"/>
        <v>#VALUE!</v>
      </c>
      <c r="B2107" s="241">
        <v>2104</v>
      </c>
      <c r="C2107" s="242"/>
      <c r="D2107" s="257" t="str">
        <f t="shared" si="263"/>
        <v/>
      </c>
      <c r="E2107" s="234"/>
      <c r="F2107" s="234"/>
      <c r="G2107" s="242"/>
      <c r="H2107" s="257" t="str">
        <f t="shared" si="264"/>
        <v/>
      </c>
      <c r="I2107" s="234"/>
      <c r="J2107" s="234"/>
      <c r="K2107" s="234"/>
      <c r="L2107" s="234"/>
      <c r="M2107" s="308">
        <f t="shared" si="265"/>
        <v>0</v>
      </c>
      <c r="N2107" s="234"/>
      <c r="O2107" s="234"/>
      <c r="P2107" s="234"/>
      <c r="Q2107" s="234"/>
      <c r="R2107" s="234"/>
      <c r="S2107" s="234"/>
      <c r="T2107" s="234"/>
      <c r="U2107" s="234"/>
      <c r="V2107" s="234"/>
      <c r="W2107" s="234"/>
      <c r="X2107" s="234"/>
      <c r="Y2107" s="234"/>
      <c r="Z2107" s="234"/>
      <c r="AA2107" s="234"/>
      <c r="AB2107" s="234"/>
      <c r="AC2107" s="234"/>
      <c r="AD2107" s="234"/>
      <c r="AE2107" s="234"/>
      <c r="AF2107" s="234"/>
      <c r="AG2107" s="234"/>
      <c r="AH2107" s="234"/>
      <c r="AI2107" s="234"/>
      <c r="AJ2107" s="234"/>
      <c r="AK2107" s="234"/>
      <c r="AL2107" s="258" t="str">
        <f t="shared" si="267"/>
        <v>нет</v>
      </c>
      <c r="AM2107" s="258" t="str">
        <f t="shared" si="269"/>
        <v>нет</v>
      </c>
      <c r="AN2107" s="258">
        <f t="shared" si="266"/>
        <v>0</v>
      </c>
      <c r="AO2107" s="258" t="e">
        <f t="shared" si="268"/>
        <v>#VALUE!</v>
      </c>
    </row>
    <row r="2108" spans="1:41">
      <c r="A2108" s="261" t="e">
        <f t="shared" si="270"/>
        <v>#VALUE!</v>
      </c>
      <c r="B2108" s="241">
        <v>2105</v>
      </c>
      <c r="C2108" s="242"/>
      <c r="D2108" s="257" t="str">
        <f t="shared" si="263"/>
        <v/>
      </c>
      <c r="E2108" s="234"/>
      <c r="F2108" s="234"/>
      <c r="G2108" s="242"/>
      <c r="H2108" s="257" t="str">
        <f t="shared" si="264"/>
        <v/>
      </c>
      <c r="I2108" s="234"/>
      <c r="J2108" s="234"/>
      <c r="K2108" s="234"/>
      <c r="L2108" s="234"/>
      <c r="M2108" s="308">
        <f t="shared" si="265"/>
        <v>0</v>
      </c>
      <c r="N2108" s="234"/>
      <c r="O2108" s="234"/>
      <c r="P2108" s="234"/>
      <c r="Q2108" s="234"/>
      <c r="R2108" s="234"/>
      <c r="S2108" s="234"/>
      <c r="T2108" s="234"/>
      <c r="U2108" s="234"/>
      <c r="V2108" s="234"/>
      <c r="W2108" s="234"/>
      <c r="X2108" s="234"/>
      <c r="Y2108" s="234"/>
      <c r="Z2108" s="234"/>
      <c r="AA2108" s="234"/>
      <c r="AB2108" s="234"/>
      <c r="AC2108" s="234"/>
      <c r="AD2108" s="234"/>
      <c r="AE2108" s="234"/>
      <c r="AF2108" s="234"/>
      <c r="AG2108" s="234"/>
      <c r="AH2108" s="234"/>
      <c r="AI2108" s="234"/>
      <c r="AJ2108" s="234"/>
      <c r="AK2108" s="234"/>
      <c r="AL2108" s="258" t="str">
        <f t="shared" si="267"/>
        <v>нет</v>
      </c>
      <c r="AM2108" s="258" t="str">
        <f t="shared" si="269"/>
        <v>нет</v>
      </c>
      <c r="AN2108" s="258">
        <f t="shared" si="266"/>
        <v>0</v>
      </c>
      <c r="AO2108" s="258" t="e">
        <f t="shared" si="268"/>
        <v>#VALUE!</v>
      </c>
    </row>
    <row r="2109" spans="1:41">
      <c r="A2109" s="261" t="e">
        <f t="shared" si="270"/>
        <v>#VALUE!</v>
      </c>
      <c r="B2109" s="241">
        <v>2106</v>
      </c>
      <c r="C2109" s="242"/>
      <c r="D2109" s="257" t="str">
        <f t="shared" si="263"/>
        <v/>
      </c>
      <c r="E2109" s="234"/>
      <c r="F2109" s="234"/>
      <c r="G2109" s="242"/>
      <c r="H2109" s="257" t="str">
        <f t="shared" si="264"/>
        <v/>
      </c>
      <c r="I2109" s="234"/>
      <c r="J2109" s="234"/>
      <c r="K2109" s="234"/>
      <c r="L2109" s="234"/>
      <c r="M2109" s="308">
        <f t="shared" si="265"/>
        <v>0</v>
      </c>
      <c r="N2109" s="234"/>
      <c r="O2109" s="234"/>
      <c r="P2109" s="234"/>
      <c r="Q2109" s="234"/>
      <c r="R2109" s="234"/>
      <c r="S2109" s="234"/>
      <c r="T2109" s="234"/>
      <c r="U2109" s="234"/>
      <c r="V2109" s="234"/>
      <c r="W2109" s="234"/>
      <c r="X2109" s="234"/>
      <c r="Y2109" s="234"/>
      <c r="Z2109" s="234"/>
      <c r="AA2109" s="234"/>
      <c r="AB2109" s="234"/>
      <c r="AC2109" s="234"/>
      <c r="AD2109" s="234"/>
      <c r="AE2109" s="234"/>
      <c r="AF2109" s="234"/>
      <c r="AG2109" s="234"/>
      <c r="AH2109" s="234"/>
      <c r="AI2109" s="234"/>
      <c r="AJ2109" s="234"/>
      <c r="AK2109" s="234"/>
      <c r="AL2109" s="258" t="str">
        <f t="shared" si="267"/>
        <v>нет</v>
      </c>
      <c r="AM2109" s="258" t="str">
        <f t="shared" si="269"/>
        <v>нет</v>
      </c>
      <c r="AN2109" s="258">
        <f t="shared" si="266"/>
        <v>0</v>
      </c>
      <c r="AO2109" s="258" t="e">
        <f t="shared" si="268"/>
        <v>#VALUE!</v>
      </c>
    </row>
    <row r="2110" spans="1:41">
      <c r="A2110" s="261" t="e">
        <f t="shared" si="270"/>
        <v>#VALUE!</v>
      </c>
      <c r="B2110" s="241">
        <v>2107</v>
      </c>
      <c r="C2110" s="242"/>
      <c r="D2110" s="257" t="str">
        <f t="shared" si="263"/>
        <v/>
      </c>
      <c r="E2110" s="234"/>
      <c r="F2110" s="234"/>
      <c r="G2110" s="242"/>
      <c r="H2110" s="257" t="str">
        <f t="shared" si="264"/>
        <v/>
      </c>
      <c r="I2110" s="234"/>
      <c r="J2110" s="234"/>
      <c r="K2110" s="234"/>
      <c r="L2110" s="234"/>
      <c r="M2110" s="308">
        <f t="shared" si="265"/>
        <v>0</v>
      </c>
      <c r="N2110" s="234"/>
      <c r="O2110" s="234"/>
      <c r="P2110" s="234"/>
      <c r="Q2110" s="234"/>
      <c r="R2110" s="234"/>
      <c r="S2110" s="234"/>
      <c r="T2110" s="234"/>
      <c r="U2110" s="234"/>
      <c r="V2110" s="234"/>
      <c r="W2110" s="234"/>
      <c r="X2110" s="234"/>
      <c r="Y2110" s="234"/>
      <c r="Z2110" s="234"/>
      <c r="AA2110" s="234"/>
      <c r="AB2110" s="234"/>
      <c r="AC2110" s="234"/>
      <c r="AD2110" s="234"/>
      <c r="AE2110" s="234"/>
      <c r="AF2110" s="234"/>
      <c r="AG2110" s="234"/>
      <c r="AH2110" s="234"/>
      <c r="AI2110" s="234"/>
      <c r="AJ2110" s="234"/>
      <c r="AK2110" s="234"/>
      <c r="AL2110" s="258" t="str">
        <f t="shared" si="267"/>
        <v>нет</v>
      </c>
      <c r="AM2110" s="258" t="str">
        <f t="shared" si="269"/>
        <v>нет</v>
      </c>
      <c r="AN2110" s="258">
        <f t="shared" si="266"/>
        <v>0</v>
      </c>
      <c r="AO2110" s="258" t="e">
        <f t="shared" si="268"/>
        <v>#VALUE!</v>
      </c>
    </row>
    <row r="2111" spans="1:41">
      <c r="A2111" s="261" t="e">
        <f t="shared" si="270"/>
        <v>#VALUE!</v>
      </c>
      <c r="B2111" s="241">
        <v>2108</v>
      </c>
      <c r="C2111" s="242"/>
      <c r="D2111" s="257" t="str">
        <f t="shared" ref="D2111:D2174" si="271">IFERROR(VLOOKUP(C2111,msu,2,0),"")</f>
        <v/>
      </c>
      <c r="E2111" s="234"/>
      <c r="F2111" s="234"/>
      <c r="G2111" s="242"/>
      <c r="H2111" s="257" t="str">
        <f t="shared" ref="H2111:H2174" si="272">IFERROR(VLOOKUP(G2111,oo,2,0),"")</f>
        <v/>
      </c>
      <c r="I2111" s="234"/>
      <c r="J2111" s="234"/>
      <c r="K2111" s="234"/>
      <c r="L2111" s="234"/>
      <c r="M2111" s="308">
        <f t="shared" ref="M2111:M2174" si="273">COUNTA(N2111:AK2111)</f>
        <v>0</v>
      </c>
      <c r="N2111" s="234"/>
      <c r="O2111" s="234"/>
      <c r="P2111" s="234"/>
      <c r="Q2111" s="234"/>
      <c r="R2111" s="234"/>
      <c r="S2111" s="234"/>
      <c r="T2111" s="234"/>
      <c r="U2111" s="234"/>
      <c r="V2111" s="234"/>
      <c r="W2111" s="234"/>
      <c r="X2111" s="234"/>
      <c r="Y2111" s="234"/>
      <c r="Z2111" s="234"/>
      <c r="AA2111" s="234"/>
      <c r="AB2111" s="234"/>
      <c r="AC2111" s="234"/>
      <c r="AD2111" s="234"/>
      <c r="AE2111" s="234"/>
      <c r="AF2111" s="234"/>
      <c r="AG2111" s="234"/>
      <c r="AH2111" s="234"/>
      <c r="AI2111" s="234"/>
      <c r="AJ2111" s="234"/>
      <c r="AK2111" s="234"/>
      <c r="AL2111" s="258" t="str">
        <f t="shared" si="267"/>
        <v>нет</v>
      </c>
      <c r="AM2111" s="258" t="str">
        <f t="shared" si="269"/>
        <v>нет</v>
      </c>
      <c r="AN2111" s="258">
        <f t="shared" ref="AN2111:AN2174" si="274">COUNTIF(N2111:AK2111,"призер")+COUNTIF(N2111:AK2111,"победитель")</f>
        <v>0</v>
      </c>
      <c r="AO2111" s="258" t="e">
        <f t="shared" si="268"/>
        <v>#VALUE!</v>
      </c>
    </row>
    <row r="2112" spans="1:41">
      <c r="A2112" s="261" t="e">
        <f t="shared" si="270"/>
        <v>#VALUE!</v>
      </c>
      <c r="B2112" s="241">
        <v>2109</v>
      </c>
      <c r="C2112" s="242"/>
      <c r="D2112" s="257" t="str">
        <f t="shared" si="271"/>
        <v/>
      </c>
      <c r="E2112" s="234"/>
      <c r="F2112" s="234"/>
      <c r="G2112" s="242"/>
      <c r="H2112" s="257" t="str">
        <f t="shared" si="272"/>
        <v/>
      </c>
      <c r="I2112" s="234"/>
      <c r="J2112" s="234"/>
      <c r="K2112" s="234"/>
      <c r="L2112" s="234"/>
      <c r="M2112" s="308">
        <f t="shared" si="273"/>
        <v>0</v>
      </c>
      <c r="N2112" s="234"/>
      <c r="O2112" s="234"/>
      <c r="P2112" s="234"/>
      <c r="Q2112" s="234"/>
      <c r="R2112" s="234"/>
      <c r="S2112" s="234"/>
      <c r="T2112" s="234"/>
      <c r="U2112" s="234"/>
      <c r="V2112" s="234"/>
      <c r="W2112" s="234"/>
      <c r="X2112" s="234"/>
      <c r="Y2112" s="234"/>
      <c r="Z2112" s="234"/>
      <c r="AA2112" s="234"/>
      <c r="AB2112" s="234"/>
      <c r="AC2112" s="234"/>
      <c r="AD2112" s="234"/>
      <c r="AE2112" s="234"/>
      <c r="AF2112" s="234"/>
      <c r="AG2112" s="234"/>
      <c r="AH2112" s="234"/>
      <c r="AI2112" s="234"/>
      <c r="AJ2112" s="234"/>
      <c r="AK2112" s="234"/>
      <c r="AL2112" s="258" t="str">
        <f t="shared" si="267"/>
        <v>нет</v>
      </c>
      <c r="AM2112" s="258" t="str">
        <f t="shared" si="269"/>
        <v>нет</v>
      </c>
      <c r="AN2112" s="258">
        <f t="shared" si="274"/>
        <v>0</v>
      </c>
      <c r="AO2112" s="258" t="e">
        <f t="shared" si="268"/>
        <v>#VALUE!</v>
      </c>
    </row>
    <row r="2113" spans="1:41">
      <c r="A2113" s="261" t="e">
        <f t="shared" si="270"/>
        <v>#VALUE!</v>
      </c>
      <c r="B2113" s="241">
        <v>2110</v>
      </c>
      <c r="C2113" s="242"/>
      <c r="D2113" s="257" t="str">
        <f t="shared" si="271"/>
        <v/>
      </c>
      <c r="E2113" s="234"/>
      <c r="F2113" s="234"/>
      <c r="G2113" s="242"/>
      <c r="H2113" s="257" t="str">
        <f t="shared" si="272"/>
        <v/>
      </c>
      <c r="I2113" s="234"/>
      <c r="J2113" s="234"/>
      <c r="K2113" s="234"/>
      <c r="L2113" s="234"/>
      <c r="M2113" s="308">
        <f t="shared" si="273"/>
        <v>0</v>
      </c>
      <c r="N2113" s="234"/>
      <c r="O2113" s="234"/>
      <c r="P2113" s="234"/>
      <c r="Q2113" s="234"/>
      <c r="R2113" s="234"/>
      <c r="S2113" s="234"/>
      <c r="T2113" s="234"/>
      <c r="U2113" s="234"/>
      <c r="V2113" s="234"/>
      <c r="W2113" s="234"/>
      <c r="X2113" s="234"/>
      <c r="Y2113" s="234"/>
      <c r="Z2113" s="234"/>
      <c r="AA2113" s="234"/>
      <c r="AB2113" s="234"/>
      <c r="AC2113" s="234"/>
      <c r="AD2113" s="234"/>
      <c r="AE2113" s="234"/>
      <c r="AF2113" s="234"/>
      <c r="AG2113" s="234"/>
      <c r="AH2113" s="234"/>
      <c r="AI2113" s="234"/>
      <c r="AJ2113" s="234"/>
      <c r="AK2113" s="234"/>
      <c r="AL2113" s="258" t="str">
        <f t="shared" si="267"/>
        <v>нет</v>
      </c>
      <c r="AM2113" s="258" t="str">
        <f t="shared" si="269"/>
        <v>нет</v>
      </c>
      <c r="AN2113" s="258">
        <f t="shared" si="274"/>
        <v>0</v>
      </c>
      <c r="AO2113" s="258" t="e">
        <f t="shared" si="268"/>
        <v>#VALUE!</v>
      </c>
    </row>
    <row r="2114" spans="1:41">
      <c r="A2114" s="261" t="e">
        <f t="shared" si="270"/>
        <v>#VALUE!</v>
      </c>
      <c r="B2114" s="241">
        <v>2111</v>
      </c>
      <c r="C2114" s="242"/>
      <c r="D2114" s="257" t="str">
        <f t="shared" si="271"/>
        <v/>
      </c>
      <c r="E2114" s="234"/>
      <c r="F2114" s="234"/>
      <c r="G2114" s="242"/>
      <c r="H2114" s="257" t="str">
        <f t="shared" si="272"/>
        <v/>
      </c>
      <c r="I2114" s="234"/>
      <c r="J2114" s="234"/>
      <c r="K2114" s="234"/>
      <c r="L2114" s="234"/>
      <c r="M2114" s="308">
        <f t="shared" si="273"/>
        <v>0</v>
      </c>
      <c r="N2114" s="234"/>
      <c r="O2114" s="234"/>
      <c r="P2114" s="234"/>
      <c r="Q2114" s="234"/>
      <c r="R2114" s="234"/>
      <c r="S2114" s="234"/>
      <c r="T2114" s="234"/>
      <c r="U2114" s="234"/>
      <c r="V2114" s="234"/>
      <c r="W2114" s="234"/>
      <c r="X2114" s="234"/>
      <c r="Y2114" s="234"/>
      <c r="Z2114" s="234"/>
      <c r="AA2114" s="234"/>
      <c r="AB2114" s="234"/>
      <c r="AC2114" s="234"/>
      <c r="AD2114" s="234"/>
      <c r="AE2114" s="234"/>
      <c r="AF2114" s="234"/>
      <c r="AG2114" s="234"/>
      <c r="AH2114" s="234"/>
      <c r="AI2114" s="234"/>
      <c r="AJ2114" s="234"/>
      <c r="AK2114" s="234"/>
      <c r="AL2114" s="258" t="str">
        <f t="shared" si="267"/>
        <v>нет</v>
      </c>
      <c r="AM2114" s="258" t="str">
        <f t="shared" si="269"/>
        <v>нет</v>
      </c>
      <c r="AN2114" s="258">
        <f t="shared" si="274"/>
        <v>0</v>
      </c>
      <c r="AO2114" s="258" t="e">
        <f t="shared" si="268"/>
        <v>#VALUE!</v>
      </c>
    </row>
    <row r="2115" spans="1:41">
      <c r="A2115" s="261" t="e">
        <f t="shared" si="270"/>
        <v>#VALUE!</v>
      </c>
      <c r="B2115" s="241">
        <v>2112</v>
      </c>
      <c r="C2115" s="242"/>
      <c r="D2115" s="257" t="str">
        <f t="shared" si="271"/>
        <v/>
      </c>
      <c r="E2115" s="234"/>
      <c r="F2115" s="234"/>
      <c r="G2115" s="242"/>
      <c r="H2115" s="257" t="str">
        <f t="shared" si="272"/>
        <v/>
      </c>
      <c r="I2115" s="234"/>
      <c r="J2115" s="234"/>
      <c r="K2115" s="234"/>
      <c r="L2115" s="234"/>
      <c r="M2115" s="308">
        <f t="shared" si="273"/>
        <v>0</v>
      </c>
      <c r="N2115" s="234"/>
      <c r="O2115" s="234"/>
      <c r="P2115" s="234"/>
      <c r="Q2115" s="234"/>
      <c r="R2115" s="234"/>
      <c r="S2115" s="234"/>
      <c r="T2115" s="234"/>
      <c r="U2115" s="234"/>
      <c r="V2115" s="234"/>
      <c r="W2115" s="234"/>
      <c r="X2115" s="234"/>
      <c r="Y2115" s="234"/>
      <c r="Z2115" s="234"/>
      <c r="AA2115" s="234"/>
      <c r="AB2115" s="234"/>
      <c r="AC2115" s="234"/>
      <c r="AD2115" s="234"/>
      <c r="AE2115" s="234"/>
      <c r="AF2115" s="234"/>
      <c r="AG2115" s="234"/>
      <c r="AH2115" s="234"/>
      <c r="AI2115" s="234"/>
      <c r="AJ2115" s="234"/>
      <c r="AK2115" s="234"/>
      <c r="AL2115" s="258" t="str">
        <f t="shared" si="267"/>
        <v>нет</v>
      </c>
      <c r="AM2115" s="258" t="str">
        <f t="shared" si="269"/>
        <v>нет</v>
      </c>
      <c r="AN2115" s="258">
        <f t="shared" si="274"/>
        <v>0</v>
      </c>
      <c r="AO2115" s="258" t="e">
        <f t="shared" si="268"/>
        <v>#VALUE!</v>
      </c>
    </row>
    <row r="2116" spans="1:41">
      <c r="A2116" s="261" t="e">
        <f t="shared" si="270"/>
        <v>#VALUE!</v>
      </c>
      <c r="B2116" s="241">
        <v>2113</v>
      </c>
      <c r="C2116" s="242"/>
      <c r="D2116" s="257" t="str">
        <f t="shared" si="271"/>
        <v/>
      </c>
      <c r="E2116" s="234"/>
      <c r="F2116" s="234"/>
      <c r="G2116" s="242"/>
      <c r="H2116" s="257" t="str">
        <f t="shared" si="272"/>
        <v/>
      </c>
      <c r="I2116" s="234"/>
      <c r="J2116" s="234"/>
      <c r="K2116" s="234"/>
      <c r="L2116" s="234"/>
      <c r="M2116" s="308">
        <f t="shared" si="273"/>
        <v>0</v>
      </c>
      <c r="N2116" s="234"/>
      <c r="O2116" s="234"/>
      <c r="P2116" s="234"/>
      <c r="Q2116" s="234"/>
      <c r="R2116" s="234"/>
      <c r="S2116" s="234"/>
      <c r="T2116" s="234"/>
      <c r="U2116" s="234"/>
      <c r="V2116" s="234"/>
      <c r="W2116" s="234"/>
      <c r="X2116" s="234"/>
      <c r="Y2116" s="234"/>
      <c r="Z2116" s="234"/>
      <c r="AA2116" s="234"/>
      <c r="AB2116" s="234"/>
      <c r="AC2116" s="234"/>
      <c r="AD2116" s="234"/>
      <c r="AE2116" s="234"/>
      <c r="AF2116" s="234"/>
      <c r="AG2116" s="234"/>
      <c r="AH2116" s="234"/>
      <c r="AI2116" s="234"/>
      <c r="AJ2116" s="234"/>
      <c r="AK2116" s="234"/>
      <c r="AL2116" s="258" t="str">
        <f t="shared" si="267"/>
        <v>нет</v>
      </c>
      <c r="AM2116" s="258" t="str">
        <f t="shared" si="269"/>
        <v>нет</v>
      </c>
      <c r="AN2116" s="258">
        <f t="shared" si="274"/>
        <v>0</v>
      </c>
      <c r="AO2116" s="258" t="e">
        <f t="shared" si="268"/>
        <v>#VALUE!</v>
      </c>
    </row>
    <row r="2117" spans="1:41">
      <c r="A2117" s="261" t="e">
        <f t="shared" si="270"/>
        <v>#VALUE!</v>
      </c>
      <c r="B2117" s="241">
        <v>2114</v>
      </c>
      <c r="C2117" s="242"/>
      <c r="D2117" s="257" t="str">
        <f t="shared" si="271"/>
        <v/>
      </c>
      <c r="E2117" s="234"/>
      <c r="F2117" s="234"/>
      <c r="G2117" s="242"/>
      <c r="H2117" s="257" t="str">
        <f t="shared" si="272"/>
        <v/>
      </c>
      <c r="I2117" s="234"/>
      <c r="J2117" s="234"/>
      <c r="K2117" s="234"/>
      <c r="L2117" s="234"/>
      <c r="M2117" s="308">
        <f t="shared" si="273"/>
        <v>0</v>
      </c>
      <c r="N2117" s="234"/>
      <c r="O2117" s="234"/>
      <c r="P2117" s="234"/>
      <c r="Q2117" s="234"/>
      <c r="R2117" s="234"/>
      <c r="S2117" s="234"/>
      <c r="T2117" s="234"/>
      <c r="U2117" s="234"/>
      <c r="V2117" s="234"/>
      <c r="W2117" s="234"/>
      <c r="X2117" s="234"/>
      <c r="Y2117" s="234"/>
      <c r="Z2117" s="234"/>
      <c r="AA2117" s="234"/>
      <c r="AB2117" s="234"/>
      <c r="AC2117" s="234"/>
      <c r="AD2117" s="234"/>
      <c r="AE2117" s="234"/>
      <c r="AF2117" s="234"/>
      <c r="AG2117" s="234"/>
      <c r="AH2117" s="234"/>
      <c r="AI2117" s="234"/>
      <c r="AJ2117" s="234"/>
      <c r="AK2117" s="234"/>
      <c r="AL2117" s="258" t="str">
        <f t="shared" ref="AL2117:AL2180" si="275">IF($I2117&lt;5,"нет",IF($I2117&gt;9,"нет","да"))</f>
        <v>нет</v>
      </c>
      <c r="AM2117" s="258" t="str">
        <f t="shared" si="269"/>
        <v>нет</v>
      </c>
      <c r="AN2117" s="258">
        <f t="shared" si="274"/>
        <v>0</v>
      </c>
      <c r="AO2117" s="258" t="e">
        <f t="shared" ref="AO2117:AO2180" si="276">IF(LEN(G2117)=5,LEFT(G2117,1)+100,LEFT(G2117,2)+100)</f>
        <v>#VALUE!</v>
      </c>
    </row>
    <row r="2118" spans="1:41">
      <c r="A2118" s="261" t="e">
        <f t="shared" si="270"/>
        <v>#VALUE!</v>
      </c>
      <c r="B2118" s="241">
        <v>2115</v>
      </c>
      <c r="C2118" s="242"/>
      <c r="D2118" s="257" t="str">
        <f t="shared" si="271"/>
        <v/>
      </c>
      <c r="E2118" s="234"/>
      <c r="F2118" s="234"/>
      <c r="G2118" s="242"/>
      <c r="H2118" s="257" t="str">
        <f t="shared" si="272"/>
        <v/>
      </c>
      <c r="I2118" s="234"/>
      <c r="J2118" s="234"/>
      <c r="K2118" s="234"/>
      <c r="L2118" s="234"/>
      <c r="M2118" s="308">
        <f t="shared" si="273"/>
        <v>0</v>
      </c>
      <c r="N2118" s="234"/>
      <c r="O2118" s="234"/>
      <c r="P2118" s="234"/>
      <c r="Q2118" s="234"/>
      <c r="R2118" s="234"/>
      <c r="S2118" s="234"/>
      <c r="T2118" s="234"/>
      <c r="U2118" s="234"/>
      <c r="V2118" s="234"/>
      <c r="W2118" s="234"/>
      <c r="X2118" s="234"/>
      <c r="Y2118" s="234"/>
      <c r="Z2118" s="234"/>
      <c r="AA2118" s="234"/>
      <c r="AB2118" s="234"/>
      <c r="AC2118" s="234"/>
      <c r="AD2118" s="234"/>
      <c r="AE2118" s="234"/>
      <c r="AF2118" s="234"/>
      <c r="AG2118" s="234"/>
      <c r="AH2118" s="234"/>
      <c r="AI2118" s="234"/>
      <c r="AJ2118" s="234"/>
      <c r="AK2118" s="234"/>
      <c r="AL2118" s="258" t="str">
        <f t="shared" si="275"/>
        <v>нет</v>
      </c>
      <c r="AM2118" s="258" t="str">
        <f t="shared" ref="AM2118:AM2181" si="277">IF($I2118&lt;=9,"нет","да")</f>
        <v>нет</v>
      </c>
      <c r="AN2118" s="258">
        <f t="shared" si="274"/>
        <v>0</v>
      </c>
      <c r="AO2118" s="258" t="e">
        <f t="shared" si="276"/>
        <v>#VALUE!</v>
      </c>
    </row>
    <row r="2119" spans="1:41">
      <c r="A2119" s="261" t="e">
        <f t="shared" si="270"/>
        <v>#VALUE!</v>
      </c>
      <c r="B2119" s="241">
        <v>2116</v>
      </c>
      <c r="C2119" s="242"/>
      <c r="D2119" s="257" t="str">
        <f t="shared" si="271"/>
        <v/>
      </c>
      <c r="E2119" s="234"/>
      <c r="F2119" s="234"/>
      <c r="G2119" s="242"/>
      <c r="H2119" s="257" t="str">
        <f t="shared" si="272"/>
        <v/>
      </c>
      <c r="I2119" s="234"/>
      <c r="J2119" s="234"/>
      <c r="K2119" s="234"/>
      <c r="L2119" s="234"/>
      <c r="M2119" s="308">
        <f t="shared" si="273"/>
        <v>0</v>
      </c>
      <c r="N2119" s="234"/>
      <c r="O2119" s="234"/>
      <c r="P2119" s="234"/>
      <c r="Q2119" s="234"/>
      <c r="R2119" s="234"/>
      <c r="S2119" s="234"/>
      <c r="T2119" s="234"/>
      <c r="U2119" s="234"/>
      <c r="V2119" s="234"/>
      <c r="W2119" s="234"/>
      <c r="X2119" s="234"/>
      <c r="Y2119" s="234"/>
      <c r="Z2119" s="234"/>
      <c r="AA2119" s="234"/>
      <c r="AB2119" s="234"/>
      <c r="AC2119" s="234"/>
      <c r="AD2119" s="234"/>
      <c r="AE2119" s="234"/>
      <c r="AF2119" s="234"/>
      <c r="AG2119" s="234"/>
      <c r="AH2119" s="234"/>
      <c r="AI2119" s="234"/>
      <c r="AJ2119" s="234"/>
      <c r="AK2119" s="234"/>
      <c r="AL2119" s="258" t="str">
        <f t="shared" si="275"/>
        <v>нет</v>
      </c>
      <c r="AM2119" s="258" t="str">
        <f t="shared" si="277"/>
        <v>нет</v>
      </c>
      <c r="AN2119" s="258">
        <f t="shared" si="274"/>
        <v>0</v>
      </c>
      <c r="AO2119" s="258" t="e">
        <f t="shared" si="276"/>
        <v>#VALUE!</v>
      </c>
    </row>
    <row r="2120" spans="1:41">
      <c r="A2120" s="261" t="e">
        <f t="shared" ref="A2120:A2183" si="278">IF($AO2120=$C2120, "Код_ОО+МСУ_верно", "Требуется проверка кода ОО или МСУ, кроме 101, 102,103")</f>
        <v>#VALUE!</v>
      </c>
      <c r="B2120" s="241">
        <v>2117</v>
      </c>
      <c r="C2120" s="242"/>
      <c r="D2120" s="257" t="str">
        <f t="shared" si="271"/>
        <v/>
      </c>
      <c r="E2120" s="234"/>
      <c r="F2120" s="234"/>
      <c r="G2120" s="242"/>
      <c r="H2120" s="257" t="str">
        <f t="shared" si="272"/>
        <v/>
      </c>
      <c r="I2120" s="234"/>
      <c r="J2120" s="234"/>
      <c r="K2120" s="234"/>
      <c r="L2120" s="234"/>
      <c r="M2120" s="308">
        <f t="shared" si="273"/>
        <v>0</v>
      </c>
      <c r="N2120" s="234"/>
      <c r="O2120" s="234"/>
      <c r="P2120" s="234"/>
      <c r="Q2120" s="234"/>
      <c r="R2120" s="234"/>
      <c r="S2120" s="234"/>
      <c r="T2120" s="234"/>
      <c r="U2120" s="234"/>
      <c r="V2120" s="234"/>
      <c r="W2120" s="234"/>
      <c r="X2120" s="234"/>
      <c r="Y2120" s="234"/>
      <c r="Z2120" s="234"/>
      <c r="AA2120" s="234"/>
      <c r="AB2120" s="234"/>
      <c r="AC2120" s="234"/>
      <c r="AD2120" s="234"/>
      <c r="AE2120" s="234"/>
      <c r="AF2120" s="234"/>
      <c r="AG2120" s="234"/>
      <c r="AH2120" s="234"/>
      <c r="AI2120" s="234"/>
      <c r="AJ2120" s="234"/>
      <c r="AK2120" s="234"/>
      <c r="AL2120" s="258" t="str">
        <f t="shared" si="275"/>
        <v>нет</v>
      </c>
      <c r="AM2120" s="258" t="str">
        <f t="shared" si="277"/>
        <v>нет</v>
      </c>
      <c r="AN2120" s="258">
        <f t="shared" si="274"/>
        <v>0</v>
      </c>
      <c r="AO2120" s="258" t="e">
        <f t="shared" si="276"/>
        <v>#VALUE!</v>
      </c>
    </row>
    <row r="2121" spans="1:41">
      <c r="A2121" s="261" t="e">
        <f t="shared" si="278"/>
        <v>#VALUE!</v>
      </c>
      <c r="B2121" s="241">
        <v>2118</v>
      </c>
      <c r="C2121" s="242"/>
      <c r="D2121" s="257" t="str">
        <f t="shared" si="271"/>
        <v/>
      </c>
      <c r="E2121" s="234"/>
      <c r="F2121" s="234"/>
      <c r="G2121" s="242"/>
      <c r="H2121" s="257" t="str">
        <f t="shared" si="272"/>
        <v/>
      </c>
      <c r="I2121" s="234"/>
      <c r="J2121" s="234"/>
      <c r="K2121" s="234"/>
      <c r="L2121" s="234"/>
      <c r="M2121" s="308">
        <f t="shared" si="273"/>
        <v>0</v>
      </c>
      <c r="N2121" s="234"/>
      <c r="O2121" s="234"/>
      <c r="P2121" s="234"/>
      <c r="Q2121" s="234"/>
      <c r="R2121" s="234"/>
      <c r="S2121" s="234"/>
      <c r="T2121" s="234"/>
      <c r="U2121" s="234"/>
      <c r="V2121" s="234"/>
      <c r="W2121" s="234"/>
      <c r="X2121" s="234"/>
      <c r="Y2121" s="234"/>
      <c r="Z2121" s="234"/>
      <c r="AA2121" s="234"/>
      <c r="AB2121" s="234"/>
      <c r="AC2121" s="234"/>
      <c r="AD2121" s="234"/>
      <c r="AE2121" s="234"/>
      <c r="AF2121" s="234"/>
      <c r="AG2121" s="234"/>
      <c r="AH2121" s="234"/>
      <c r="AI2121" s="234"/>
      <c r="AJ2121" s="234"/>
      <c r="AK2121" s="234"/>
      <c r="AL2121" s="258" t="str">
        <f t="shared" si="275"/>
        <v>нет</v>
      </c>
      <c r="AM2121" s="258" t="str">
        <f t="shared" si="277"/>
        <v>нет</v>
      </c>
      <c r="AN2121" s="258">
        <f t="shared" si="274"/>
        <v>0</v>
      </c>
      <c r="AO2121" s="258" t="e">
        <f t="shared" si="276"/>
        <v>#VALUE!</v>
      </c>
    </row>
    <row r="2122" spans="1:41">
      <c r="A2122" s="261" t="e">
        <f t="shared" si="278"/>
        <v>#VALUE!</v>
      </c>
      <c r="B2122" s="241">
        <v>2119</v>
      </c>
      <c r="C2122" s="242"/>
      <c r="D2122" s="257" t="str">
        <f t="shared" si="271"/>
        <v/>
      </c>
      <c r="E2122" s="234"/>
      <c r="F2122" s="234"/>
      <c r="G2122" s="242"/>
      <c r="H2122" s="257" t="str">
        <f t="shared" si="272"/>
        <v/>
      </c>
      <c r="I2122" s="234"/>
      <c r="J2122" s="234"/>
      <c r="K2122" s="234"/>
      <c r="L2122" s="234"/>
      <c r="M2122" s="308">
        <f t="shared" si="273"/>
        <v>0</v>
      </c>
      <c r="N2122" s="234"/>
      <c r="O2122" s="234"/>
      <c r="P2122" s="234"/>
      <c r="Q2122" s="234"/>
      <c r="R2122" s="234"/>
      <c r="S2122" s="234"/>
      <c r="T2122" s="234"/>
      <c r="U2122" s="234"/>
      <c r="V2122" s="234"/>
      <c r="W2122" s="234"/>
      <c r="X2122" s="234"/>
      <c r="Y2122" s="234"/>
      <c r="Z2122" s="234"/>
      <c r="AA2122" s="234"/>
      <c r="AB2122" s="234"/>
      <c r="AC2122" s="234"/>
      <c r="AD2122" s="234"/>
      <c r="AE2122" s="234"/>
      <c r="AF2122" s="234"/>
      <c r="AG2122" s="234"/>
      <c r="AH2122" s="234"/>
      <c r="AI2122" s="234"/>
      <c r="AJ2122" s="234"/>
      <c r="AK2122" s="234"/>
      <c r="AL2122" s="258" t="str">
        <f t="shared" si="275"/>
        <v>нет</v>
      </c>
      <c r="AM2122" s="258" t="str">
        <f t="shared" si="277"/>
        <v>нет</v>
      </c>
      <c r="AN2122" s="258">
        <f t="shared" si="274"/>
        <v>0</v>
      </c>
      <c r="AO2122" s="258" t="e">
        <f t="shared" si="276"/>
        <v>#VALUE!</v>
      </c>
    </row>
    <row r="2123" spans="1:41">
      <c r="A2123" s="261" t="e">
        <f t="shared" si="278"/>
        <v>#VALUE!</v>
      </c>
      <c r="B2123" s="241">
        <v>2120</v>
      </c>
      <c r="C2123" s="242"/>
      <c r="D2123" s="257" t="str">
        <f t="shared" si="271"/>
        <v/>
      </c>
      <c r="E2123" s="234"/>
      <c r="F2123" s="234"/>
      <c r="G2123" s="242"/>
      <c r="H2123" s="257" t="str">
        <f t="shared" si="272"/>
        <v/>
      </c>
      <c r="I2123" s="234"/>
      <c r="J2123" s="234"/>
      <c r="K2123" s="234"/>
      <c r="L2123" s="234"/>
      <c r="M2123" s="308">
        <f t="shared" si="273"/>
        <v>0</v>
      </c>
      <c r="N2123" s="234"/>
      <c r="O2123" s="234"/>
      <c r="P2123" s="234"/>
      <c r="Q2123" s="234"/>
      <c r="R2123" s="234"/>
      <c r="S2123" s="234"/>
      <c r="T2123" s="234"/>
      <c r="U2123" s="234"/>
      <c r="V2123" s="234"/>
      <c r="W2123" s="234"/>
      <c r="X2123" s="234"/>
      <c r="Y2123" s="234"/>
      <c r="Z2123" s="234"/>
      <c r="AA2123" s="234"/>
      <c r="AB2123" s="234"/>
      <c r="AC2123" s="234"/>
      <c r="AD2123" s="234"/>
      <c r="AE2123" s="234"/>
      <c r="AF2123" s="234"/>
      <c r="AG2123" s="234"/>
      <c r="AH2123" s="234"/>
      <c r="AI2123" s="234"/>
      <c r="AJ2123" s="234"/>
      <c r="AK2123" s="234"/>
      <c r="AL2123" s="258" t="str">
        <f t="shared" si="275"/>
        <v>нет</v>
      </c>
      <c r="AM2123" s="258" t="str">
        <f t="shared" si="277"/>
        <v>нет</v>
      </c>
      <c r="AN2123" s="258">
        <f t="shared" si="274"/>
        <v>0</v>
      </c>
      <c r="AO2123" s="258" t="e">
        <f t="shared" si="276"/>
        <v>#VALUE!</v>
      </c>
    </row>
    <row r="2124" spans="1:41">
      <c r="A2124" s="261" t="e">
        <f t="shared" si="278"/>
        <v>#VALUE!</v>
      </c>
      <c r="B2124" s="241">
        <v>2121</v>
      </c>
      <c r="C2124" s="242"/>
      <c r="D2124" s="257" t="str">
        <f t="shared" si="271"/>
        <v/>
      </c>
      <c r="E2124" s="234"/>
      <c r="F2124" s="234"/>
      <c r="G2124" s="242"/>
      <c r="H2124" s="257" t="str">
        <f t="shared" si="272"/>
        <v/>
      </c>
      <c r="I2124" s="234"/>
      <c r="J2124" s="234"/>
      <c r="K2124" s="234"/>
      <c r="L2124" s="234"/>
      <c r="M2124" s="308">
        <f t="shared" si="273"/>
        <v>0</v>
      </c>
      <c r="N2124" s="234"/>
      <c r="O2124" s="234"/>
      <c r="P2124" s="234"/>
      <c r="Q2124" s="234"/>
      <c r="R2124" s="234"/>
      <c r="S2124" s="234"/>
      <c r="T2124" s="234"/>
      <c r="U2124" s="234"/>
      <c r="V2124" s="234"/>
      <c r="W2124" s="234"/>
      <c r="X2124" s="234"/>
      <c r="Y2124" s="234"/>
      <c r="Z2124" s="234"/>
      <c r="AA2124" s="234"/>
      <c r="AB2124" s="234"/>
      <c r="AC2124" s="234"/>
      <c r="AD2124" s="234"/>
      <c r="AE2124" s="234"/>
      <c r="AF2124" s="234"/>
      <c r="AG2124" s="234"/>
      <c r="AH2124" s="234"/>
      <c r="AI2124" s="234"/>
      <c r="AJ2124" s="234"/>
      <c r="AK2124" s="234"/>
      <c r="AL2124" s="258" t="str">
        <f t="shared" si="275"/>
        <v>нет</v>
      </c>
      <c r="AM2124" s="258" t="str">
        <f t="shared" si="277"/>
        <v>нет</v>
      </c>
      <c r="AN2124" s="258">
        <f t="shared" si="274"/>
        <v>0</v>
      </c>
      <c r="AO2124" s="258" t="e">
        <f t="shared" si="276"/>
        <v>#VALUE!</v>
      </c>
    </row>
    <row r="2125" spans="1:41">
      <c r="A2125" s="261" t="e">
        <f t="shared" si="278"/>
        <v>#VALUE!</v>
      </c>
      <c r="B2125" s="241">
        <v>2122</v>
      </c>
      <c r="C2125" s="242"/>
      <c r="D2125" s="257" t="str">
        <f t="shared" si="271"/>
        <v/>
      </c>
      <c r="E2125" s="234"/>
      <c r="F2125" s="234"/>
      <c r="G2125" s="242"/>
      <c r="H2125" s="257" t="str">
        <f t="shared" si="272"/>
        <v/>
      </c>
      <c r="I2125" s="234"/>
      <c r="J2125" s="234"/>
      <c r="K2125" s="234"/>
      <c r="L2125" s="234"/>
      <c r="M2125" s="308">
        <f t="shared" si="273"/>
        <v>0</v>
      </c>
      <c r="N2125" s="234"/>
      <c r="O2125" s="234"/>
      <c r="P2125" s="234"/>
      <c r="Q2125" s="234"/>
      <c r="R2125" s="234"/>
      <c r="S2125" s="234"/>
      <c r="T2125" s="234"/>
      <c r="U2125" s="234"/>
      <c r="V2125" s="234"/>
      <c r="W2125" s="234"/>
      <c r="X2125" s="234"/>
      <c r="Y2125" s="234"/>
      <c r="Z2125" s="234"/>
      <c r="AA2125" s="234"/>
      <c r="AB2125" s="234"/>
      <c r="AC2125" s="234"/>
      <c r="AD2125" s="234"/>
      <c r="AE2125" s="234"/>
      <c r="AF2125" s="234"/>
      <c r="AG2125" s="234"/>
      <c r="AH2125" s="234"/>
      <c r="AI2125" s="234"/>
      <c r="AJ2125" s="234"/>
      <c r="AK2125" s="234"/>
      <c r="AL2125" s="258" t="str">
        <f t="shared" si="275"/>
        <v>нет</v>
      </c>
      <c r="AM2125" s="258" t="str">
        <f t="shared" si="277"/>
        <v>нет</v>
      </c>
      <c r="AN2125" s="258">
        <f t="shared" si="274"/>
        <v>0</v>
      </c>
      <c r="AO2125" s="258" t="e">
        <f t="shared" si="276"/>
        <v>#VALUE!</v>
      </c>
    </row>
    <row r="2126" spans="1:41">
      <c r="A2126" s="261" t="e">
        <f t="shared" si="278"/>
        <v>#VALUE!</v>
      </c>
      <c r="B2126" s="241">
        <v>2123</v>
      </c>
      <c r="C2126" s="242"/>
      <c r="D2126" s="257" t="str">
        <f t="shared" si="271"/>
        <v/>
      </c>
      <c r="E2126" s="234"/>
      <c r="F2126" s="234"/>
      <c r="G2126" s="242"/>
      <c r="H2126" s="257" t="str">
        <f t="shared" si="272"/>
        <v/>
      </c>
      <c r="I2126" s="234"/>
      <c r="J2126" s="234"/>
      <c r="K2126" s="234"/>
      <c r="L2126" s="234"/>
      <c r="M2126" s="308">
        <f t="shared" si="273"/>
        <v>0</v>
      </c>
      <c r="N2126" s="234"/>
      <c r="O2126" s="234"/>
      <c r="P2126" s="234"/>
      <c r="Q2126" s="234"/>
      <c r="R2126" s="234"/>
      <c r="S2126" s="234"/>
      <c r="T2126" s="234"/>
      <c r="U2126" s="234"/>
      <c r="V2126" s="234"/>
      <c r="W2126" s="234"/>
      <c r="X2126" s="234"/>
      <c r="Y2126" s="234"/>
      <c r="Z2126" s="234"/>
      <c r="AA2126" s="234"/>
      <c r="AB2126" s="234"/>
      <c r="AC2126" s="234"/>
      <c r="AD2126" s="234"/>
      <c r="AE2126" s="234"/>
      <c r="AF2126" s="234"/>
      <c r="AG2126" s="234"/>
      <c r="AH2126" s="234"/>
      <c r="AI2126" s="234"/>
      <c r="AJ2126" s="234"/>
      <c r="AK2126" s="234"/>
      <c r="AL2126" s="258" t="str">
        <f t="shared" si="275"/>
        <v>нет</v>
      </c>
      <c r="AM2126" s="258" t="str">
        <f t="shared" si="277"/>
        <v>нет</v>
      </c>
      <c r="AN2126" s="258">
        <f t="shared" si="274"/>
        <v>0</v>
      </c>
      <c r="AO2126" s="258" t="e">
        <f t="shared" si="276"/>
        <v>#VALUE!</v>
      </c>
    </row>
    <row r="2127" spans="1:41">
      <c r="A2127" s="261" t="e">
        <f t="shared" si="278"/>
        <v>#VALUE!</v>
      </c>
      <c r="B2127" s="241">
        <v>2124</v>
      </c>
      <c r="C2127" s="242"/>
      <c r="D2127" s="257" t="str">
        <f t="shared" si="271"/>
        <v/>
      </c>
      <c r="E2127" s="234"/>
      <c r="F2127" s="234"/>
      <c r="G2127" s="242"/>
      <c r="H2127" s="257" t="str">
        <f t="shared" si="272"/>
        <v/>
      </c>
      <c r="I2127" s="234"/>
      <c r="J2127" s="234"/>
      <c r="K2127" s="234"/>
      <c r="L2127" s="234"/>
      <c r="M2127" s="308">
        <f t="shared" si="273"/>
        <v>0</v>
      </c>
      <c r="N2127" s="234"/>
      <c r="O2127" s="234"/>
      <c r="P2127" s="234"/>
      <c r="Q2127" s="234"/>
      <c r="R2127" s="234"/>
      <c r="S2127" s="234"/>
      <c r="T2127" s="234"/>
      <c r="U2127" s="234"/>
      <c r="V2127" s="234"/>
      <c r="W2127" s="234"/>
      <c r="X2127" s="234"/>
      <c r="Y2127" s="234"/>
      <c r="Z2127" s="234"/>
      <c r="AA2127" s="234"/>
      <c r="AB2127" s="234"/>
      <c r="AC2127" s="234"/>
      <c r="AD2127" s="234"/>
      <c r="AE2127" s="234"/>
      <c r="AF2127" s="234"/>
      <c r="AG2127" s="234"/>
      <c r="AH2127" s="234"/>
      <c r="AI2127" s="234"/>
      <c r="AJ2127" s="234"/>
      <c r="AK2127" s="234"/>
      <c r="AL2127" s="258" t="str">
        <f t="shared" si="275"/>
        <v>нет</v>
      </c>
      <c r="AM2127" s="258" t="str">
        <f t="shared" si="277"/>
        <v>нет</v>
      </c>
      <c r="AN2127" s="258">
        <f t="shared" si="274"/>
        <v>0</v>
      </c>
      <c r="AO2127" s="258" t="e">
        <f t="shared" si="276"/>
        <v>#VALUE!</v>
      </c>
    </row>
    <row r="2128" spans="1:41">
      <c r="A2128" s="261" t="e">
        <f t="shared" si="278"/>
        <v>#VALUE!</v>
      </c>
      <c r="B2128" s="241">
        <v>2125</v>
      </c>
      <c r="C2128" s="242"/>
      <c r="D2128" s="257" t="str">
        <f t="shared" si="271"/>
        <v/>
      </c>
      <c r="E2128" s="234"/>
      <c r="F2128" s="234"/>
      <c r="G2128" s="242"/>
      <c r="H2128" s="257" t="str">
        <f t="shared" si="272"/>
        <v/>
      </c>
      <c r="I2128" s="234"/>
      <c r="J2128" s="234"/>
      <c r="K2128" s="234"/>
      <c r="L2128" s="234"/>
      <c r="M2128" s="308">
        <f t="shared" si="273"/>
        <v>0</v>
      </c>
      <c r="N2128" s="234"/>
      <c r="O2128" s="234"/>
      <c r="P2128" s="234"/>
      <c r="Q2128" s="234"/>
      <c r="R2128" s="234"/>
      <c r="S2128" s="234"/>
      <c r="T2128" s="234"/>
      <c r="U2128" s="234"/>
      <c r="V2128" s="234"/>
      <c r="W2128" s="234"/>
      <c r="X2128" s="234"/>
      <c r="Y2128" s="234"/>
      <c r="Z2128" s="234"/>
      <c r="AA2128" s="234"/>
      <c r="AB2128" s="234"/>
      <c r="AC2128" s="234"/>
      <c r="AD2128" s="234"/>
      <c r="AE2128" s="234"/>
      <c r="AF2128" s="234"/>
      <c r="AG2128" s="234"/>
      <c r="AH2128" s="234"/>
      <c r="AI2128" s="234"/>
      <c r="AJ2128" s="234"/>
      <c r="AK2128" s="234"/>
      <c r="AL2128" s="258" t="str">
        <f t="shared" si="275"/>
        <v>нет</v>
      </c>
      <c r="AM2128" s="258" t="str">
        <f t="shared" si="277"/>
        <v>нет</v>
      </c>
      <c r="AN2128" s="258">
        <f t="shared" si="274"/>
        <v>0</v>
      </c>
      <c r="AO2128" s="258" t="e">
        <f t="shared" si="276"/>
        <v>#VALUE!</v>
      </c>
    </row>
    <row r="2129" spans="1:41">
      <c r="A2129" s="261" t="e">
        <f t="shared" si="278"/>
        <v>#VALUE!</v>
      </c>
      <c r="B2129" s="241">
        <v>2126</v>
      </c>
      <c r="C2129" s="242"/>
      <c r="D2129" s="257" t="str">
        <f t="shared" si="271"/>
        <v/>
      </c>
      <c r="E2129" s="234"/>
      <c r="F2129" s="234"/>
      <c r="G2129" s="242"/>
      <c r="H2129" s="257" t="str">
        <f t="shared" si="272"/>
        <v/>
      </c>
      <c r="I2129" s="234"/>
      <c r="J2129" s="234"/>
      <c r="K2129" s="234"/>
      <c r="L2129" s="234"/>
      <c r="M2129" s="308">
        <f t="shared" si="273"/>
        <v>0</v>
      </c>
      <c r="N2129" s="234"/>
      <c r="O2129" s="234"/>
      <c r="P2129" s="234"/>
      <c r="Q2129" s="234"/>
      <c r="R2129" s="234"/>
      <c r="S2129" s="234"/>
      <c r="T2129" s="234"/>
      <c r="U2129" s="234"/>
      <c r="V2129" s="234"/>
      <c r="W2129" s="234"/>
      <c r="X2129" s="234"/>
      <c r="Y2129" s="234"/>
      <c r="Z2129" s="234"/>
      <c r="AA2129" s="234"/>
      <c r="AB2129" s="234"/>
      <c r="AC2129" s="234"/>
      <c r="AD2129" s="234"/>
      <c r="AE2129" s="234"/>
      <c r="AF2129" s="234"/>
      <c r="AG2129" s="234"/>
      <c r="AH2129" s="234"/>
      <c r="AI2129" s="234"/>
      <c r="AJ2129" s="234"/>
      <c r="AK2129" s="234"/>
      <c r="AL2129" s="258" t="str">
        <f t="shared" si="275"/>
        <v>нет</v>
      </c>
      <c r="AM2129" s="258" t="str">
        <f t="shared" si="277"/>
        <v>нет</v>
      </c>
      <c r="AN2129" s="258">
        <f t="shared" si="274"/>
        <v>0</v>
      </c>
      <c r="AO2129" s="258" t="e">
        <f t="shared" si="276"/>
        <v>#VALUE!</v>
      </c>
    </row>
    <row r="2130" spans="1:41">
      <c r="A2130" s="261" t="e">
        <f t="shared" si="278"/>
        <v>#VALUE!</v>
      </c>
      <c r="B2130" s="241">
        <v>2127</v>
      </c>
      <c r="C2130" s="242"/>
      <c r="D2130" s="257" t="str">
        <f t="shared" si="271"/>
        <v/>
      </c>
      <c r="E2130" s="234"/>
      <c r="F2130" s="234"/>
      <c r="G2130" s="242"/>
      <c r="H2130" s="257" t="str">
        <f t="shared" si="272"/>
        <v/>
      </c>
      <c r="I2130" s="234"/>
      <c r="J2130" s="234"/>
      <c r="K2130" s="234"/>
      <c r="L2130" s="234"/>
      <c r="M2130" s="308">
        <f t="shared" si="273"/>
        <v>0</v>
      </c>
      <c r="N2130" s="234"/>
      <c r="O2130" s="234"/>
      <c r="P2130" s="234"/>
      <c r="Q2130" s="234"/>
      <c r="R2130" s="234"/>
      <c r="S2130" s="234"/>
      <c r="T2130" s="234"/>
      <c r="U2130" s="234"/>
      <c r="V2130" s="234"/>
      <c r="W2130" s="234"/>
      <c r="X2130" s="234"/>
      <c r="Y2130" s="234"/>
      <c r="Z2130" s="234"/>
      <c r="AA2130" s="234"/>
      <c r="AB2130" s="234"/>
      <c r="AC2130" s="234"/>
      <c r="AD2130" s="234"/>
      <c r="AE2130" s="234"/>
      <c r="AF2130" s="234"/>
      <c r="AG2130" s="234"/>
      <c r="AH2130" s="234"/>
      <c r="AI2130" s="234"/>
      <c r="AJ2130" s="234"/>
      <c r="AK2130" s="234"/>
      <c r="AL2130" s="258" t="str">
        <f t="shared" si="275"/>
        <v>нет</v>
      </c>
      <c r="AM2130" s="258" t="str">
        <f t="shared" si="277"/>
        <v>нет</v>
      </c>
      <c r="AN2130" s="258">
        <f t="shared" si="274"/>
        <v>0</v>
      </c>
      <c r="AO2130" s="258" t="e">
        <f t="shared" si="276"/>
        <v>#VALUE!</v>
      </c>
    </row>
    <row r="2131" spans="1:41">
      <c r="A2131" s="261" t="e">
        <f t="shared" si="278"/>
        <v>#VALUE!</v>
      </c>
      <c r="B2131" s="241">
        <v>2128</v>
      </c>
      <c r="C2131" s="242"/>
      <c r="D2131" s="257" t="str">
        <f t="shared" si="271"/>
        <v/>
      </c>
      <c r="E2131" s="234"/>
      <c r="F2131" s="234"/>
      <c r="G2131" s="242"/>
      <c r="H2131" s="257" t="str">
        <f t="shared" si="272"/>
        <v/>
      </c>
      <c r="I2131" s="234"/>
      <c r="J2131" s="234"/>
      <c r="K2131" s="234"/>
      <c r="L2131" s="234"/>
      <c r="M2131" s="308">
        <f t="shared" si="273"/>
        <v>0</v>
      </c>
      <c r="N2131" s="234"/>
      <c r="O2131" s="234"/>
      <c r="P2131" s="234"/>
      <c r="Q2131" s="234"/>
      <c r="R2131" s="234"/>
      <c r="S2131" s="234"/>
      <c r="T2131" s="234"/>
      <c r="U2131" s="234"/>
      <c r="V2131" s="234"/>
      <c r="W2131" s="234"/>
      <c r="X2131" s="234"/>
      <c r="Y2131" s="234"/>
      <c r="Z2131" s="234"/>
      <c r="AA2131" s="234"/>
      <c r="AB2131" s="234"/>
      <c r="AC2131" s="234"/>
      <c r="AD2131" s="234"/>
      <c r="AE2131" s="234"/>
      <c r="AF2131" s="234"/>
      <c r="AG2131" s="234"/>
      <c r="AH2131" s="234"/>
      <c r="AI2131" s="234"/>
      <c r="AJ2131" s="234"/>
      <c r="AK2131" s="234"/>
      <c r="AL2131" s="258" t="str">
        <f t="shared" si="275"/>
        <v>нет</v>
      </c>
      <c r="AM2131" s="258" t="str">
        <f t="shared" si="277"/>
        <v>нет</v>
      </c>
      <c r="AN2131" s="258">
        <f t="shared" si="274"/>
        <v>0</v>
      </c>
      <c r="AO2131" s="258" t="e">
        <f t="shared" si="276"/>
        <v>#VALUE!</v>
      </c>
    </row>
    <row r="2132" spans="1:41">
      <c r="A2132" s="261" t="e">
        <f t="shared" si="278"/>
        <v>#VALUE!</v>
      </c>
      <c r="B2132" s="241">
        <v>2129</v>
      </c>
      <c r="C2132" s="242"/>
      <c r="D2132" s="257" t="str">
        <f t="shared" si="271"/>
        <v/>
      </c>
      <c r="E2132" s="234"/>
      <c r="F2132" s="234"/>
      <c r="G2132" s="242"/>
      <c r="H2132" s="257" t="str">
        <f t="shared" si="272"/>
        <v/>
      </c>
      <c r="I2132" s="234"/>
      <c r="J2132" s="234"/>
      <c r="K2132" s="234"/>
      <c r="L2132" s="234"/>
      <c r="M2132" s="308">
        <f t="shared" si="273"/>
        <v>0</v>
      </c>
      <c r="N2132" s="234"/>
      <c r="O2132" s="234"/>
      <c r="P2132" s="234"/>
      <c r="Q2132" s="234"/>
      <c r="R2132" s="234"/>
      <c r="S2132" s="234"/>
      <c r="T2132" s="234"/>
      <c r="U2132" s="234"/>
      <c r="V2132" s="234"/>
      <c r="W2132" s="234"/>
      <c r="X2132" s="234"/>
      <c r="Y2132" s="234"/>
      <c r="Z2132" s="234"/>
      <c r="AA2132" s="234"/>
      <c r="AB2132" s="234"/>
      <c r="AC2132" s="234"/>
      <c r="AD2132" s="234"/>
      <c r="AE2132" s="234"/>
      <c r="AF2132" s="234"/>
      <c r="AG2132" s="234"/>
      <c r="AH2132" s="234"/>
      <c r="AI2132" s="234"/>
      <c r="AJ2132" s="234"/>
      <c r="AK2132" s="234"/>
      <c r="AL2132" s="258" t="str">
        <f t="shared" si="275"/>
        <v>нет</v>
      </c>
      <c r="AM2132" s="258" t="str">
        <f t="shared" si="277"/>
        <v>нет</v>
      </c>
      <c r="AN2132" s="258">
        <f t="shared" si="274"/>
        <v>0</v>
      </c>
      <c r="AO2132" s="258" t="e">
        <f t="shared" si="276"/>
        <v>#VALUE!</v>
      </c>
    </row>
    <row r="2133" spans="1:41">
      <c r="A2133" s="261" t="e">
        <f t="shared" si="278"/>
        <v>#VALUE!</v>
      </c>
      <c r="B2133" s="241">
        <v>2130</v>
      </c>
      <c r="C2133" s="242"/>
      <c r="D2133" s="257" t="str">
        <f t="shared" si="271"/>
        <v/>
      </c>
      <c r="E2133" s="234"/>
      <c r="F2133" s="234"/>
      <c r="G2133" s="242"/>
      <c r="H2133" s="257" t="str">
        <f t="shared" si="272"/>
        <v/>
      </c>
      <c r="I2133" s="234"/>
      <c r="J2133" s="234"/>
      <c r="K2133" s="234"/>
      <c r="L2133" s="234"/>
      <c r="M2133" s="308">
        <f t="shared" si="273"/>
        <v>0</v>
      </c>
      <c r="N2133" s="234"/>
      <c r="O2133" s="234"/>
      <c r="P2133" s="234"/>
      <c r="Q2133" s="234"/>
      <c r="R2133" s="234"/>
      <c r="S2133" s="234"/>
      <c r="T2133" s="234"/>
      <c r="U2133" s="234"/>
      <c r="V2133" s="234"/>
      <c r="W2133" s="234"/>
      <c r="X2133" s="234"/>
      <c r="Y2133" s="234"/>
      <c r="Z2133" s="234"/>
      <c r="AA2133" s="234"/>
      <c r="AB2133" s="234"/>
      <c r="AC2133" s="234"/>
      <c r="AD2133" s="234"/>
      <c r="AE2133" s="234"/>
      <c r="AF2133" s="234"/>
      <c r="AG2133" s="234"/>
      <c r="AH2133" s="234"/>
      <c r="AI2133" s="234"/>
      <c r="AJ2133" s="234"/>
      <c r="AK2133" s="234"/>
      <c r="AL2133" s="258" t="str">
        <f t="shared" si="275"/>
        <v>нет</v>
      </c>
      <c r="AM2133" s="258" t="str">
        <f t="shared" si="277"/>
        <v>нет</v>
      </c>
      <c r="AN2133" s="258">
        <f t="shared" si="274"/>
        <v>0</v>
      </c>
      <c r="AO2133" s="258" t="e">
        <f t="shared" si="276"/>
        <v>#VALUE!</v>
      </c>
    </row>
    <row r="2134" spans="1:41">
      <c r="A2134" s="261" t="e">
        <f t="shared" si="278"/>
        <v>#VALUE!</v>
      </c>
      <c r="B2134" s="241">
        <v>2131</v>
      </c>
      <c r="C2134" s="242"/>
      <c r="D2134" s="257" t="str">
        <f t="shared" si="271"/>
        <v/>
      </c>
      <c r="E2134" s="234"/>
      <c r="F2134" s="234"/>
      <c r="G2134" s="242"/>
      <c r="H2134" s="257" t="str">
        <f t="shared" si="272"/>
        <v/>
      </c>
      <c r="I2134" s="234"/>
      <c r="J2134" s="234"/>
      <c r="K2134" s="234"/>
      <c r="L2134" s="234"/>
      <c r="M2134" s="308">
        <f t="shared" si="273"/>
        <v>0</v>
      </c>
      <c r="N2134" s="234"/>
      <c r="O2134" s="234"/>
      <c r="P2134" s="234"/>
      <c r="Q2134" s="234"/>
      <c r="R2134" s="234"/>
      <c r="S2134" s="234"/>
      <c r="T2134" s="234"/>
      <c r="U2134" s="234"/>
      <c r="V2134" s="234"/>
      <c r="W2134" s="234"/>
      <c r="X2134" s="234"/>
      <c r="Y2134" s="234"/>
      <c r="Z2134" s="234"/>
      <c r="AA2134" s="234"/>
      <c r="AB2134" s="234"/>
      <c r="AC2134" s="234"/>
      <c r="AD2134" s="234"/>
      <c r="AE2134" s="234"/>
      <c r="AF2134" s="234"/>
      <c r="AG2134" s="234"/>
      <c r="AH2134" s="234"/>
      <c r="AI2134" s="234"/>
      <c r="AJ2134" s="234"/>
      <c r="AK2134" s="234"/>
      <c r="AL2134" s="258" t="str">
        <f t="shared" si="275"/>
        <v>нет</v>
      </c>
      <c r="AM2134" s="258" t="str">
        <f t="shared" si="277"/>
        <v>нет</v>
      </c>
      <c r="AN2134" s="258">
        <f t="shared" si="274"/>
        <v>0</v>
      </c>
      <c r="AO2134" s="258" t="e">
        <f t="shared" si="276"/>
        <v>#VALUE!</v>
      </c>
    </row>
    <row r="2135" spans="1:41">
      <c r="A2135" s="261" t="e">
        <f t="shared" si="278"/>
        <v>#VALUE!</v>
      </c>
      <c r="B2135" s="241">
        <v>2132</v>
      </c>
      <c r="C2135" s="242"/>
      <c r="D2135" s="257" t="str">
        <f t="shared" si="271"/>
        <v/>
      </c>
      <c r="E2135" s="234"/>
      <c r="F2135" s="234"/>
      <c r="G2135" s="242"/>
      <c r="H2135" s="257" t="str">
        <f t="shared" si="272"/>
        <v/>
      </c>
      <c r="I2135" s="234"/>
      <c r="J2135" s="234"/>
      <c r="K2135" s="234"/>
      <c r="L2135" s="234"/>
      <c r="M2135" s="308">
        <f t="shared" si="273"/>
        <v>0</v>
      </c>
      <c r="N2135" s="234"/>
      <c r="O2135" s="234"/>
      <c r="P2135" s="234"/>
      <c r="Q2135" s="234"/>
      <c r="R2135" s="234"/>
      <c r="S2135" s="234"/>
      <c r="T2135" s="234"/>
      <c r="U2135" s="234"/>
      <c r="V2135" s="234"/>
      <c r="W2135" s="234"/>
      <c r="X2135" s="234"/>
      <c r="Y2135" s="234"/>
      <c r="Z2135" s="234"/>
      <c r="AA2135" s="234"/>
      <c r="AB2135" s="234"/>
      <c r="AC2135" s="234"/>
      <c r="AD2135" s="234"/>
      <c r="AE2135" s="234"/>
      <c r="AF2135" s="234"/>
      <c r="AG2135" s="234"/>
      <c r="AH2135" s="234"/>
      <c r="AI2135" s="234"/>
      <c r="AJ2135" s="234"/>
      <c r="AK2135" s="234"/>
      <c r="AL2135" s="258" t="str">
        <f t="shared" si="275"/>
        <v>нет</v>
      </c>
      <c r="AM2135" s="258" t="str">
        <f t="shared" si="277"/>
        <v>нет</v>
      </c>
      <c r="AN2135" s="258">
        <f t="shared" si="274"/>
        <v>0</v>
      </c>
      <c r="AO2135" s="258" t="e">
        <f t="shared" si="276"/>
        <v>#VALUE!</v>
      </c>
    </row>
    <row r="2136" spans="1:41">
      <c r="A2136" s="261" t="e">
        <f t="shared" si="278"/>
        <v>#VALUE!</v>
      </c>
      <c r="B2136" s="241">
        <v>2133</v>
      </c>
      <c r="C2136" s="242"/>
      <c r="D2136" s="257" t="str">
        <f t="shared" si="271"/>
        <v/>
      </c>
      <c r="E2136" s="234"/>
      <c r="F2136" s="234"/>
      <c r="G2136" s="242"/>
      <c r="H2136" s="257" t="str">
        <f t="shared" si="272"/>
        <v/>
      </c>
      <c r="I2136" s="234"/>
      <c r="J2136" s="234"/>
      <c r="K2136" s="234"/>
      <c r="L2136" s="234"/>
      <c r="M2136" s="308">
        <f t="shared" si="273"/>
        <v>0</v>
      </c>
      <c r="N2136" s="234"/>
      <c r="O2136" s="234"/>
      <c r="P2136" s="234"/>
      <c r="Q2136" s="234"/>
      <c r="R2136" s="234"/>
      <c r="S2136" s="234"/>
      <c r="T2136" s="234"/>
      <c r="U2136" s="234"/>
      <c r="V2136" s="234"/>
      <c r="W2136" s="234"/>
      <c r="X2136" s="234"/>
      <c r="Y2136" s="234"/>
      <c r="Z2136" s="234"/>
      <c r="AA2136" s="234"/>
      <c r="AB2136" s="234"/>
      <c r="AC2136" s="234"/>
      <c r="AD2136" s="234"/>
      <c r="AE2136" s="234"/>
      <c r="AF2136" s="234"/>
      <c r="AG2136" s="234"/>
      <c r="AH2136" s="234"/>
      <c r="AI2136" s="234"/>
      <c r="AJ2136" s="234"/>
      <c r="AK2136" s="234"/>
      <c r="AL2136" s="258" t="str">
        <f t="shared" si="275"/>
        <v>нет</v>
      </c>
      <c r="AM2136" s="258" t="str">
        <f t="shared" si="277"/>
        <v>нет</v>
      </c>
      <c r="AN2136" s="258">
        <f t="shared" si="274"/>
        <v>0</v>
      </c>
      <c r="AO2136" s="258" t="e">
        <f t="shared" si="276"/>
        <v>#VALUE!</v>
      </c>
    </row>
    <row r="2137" spans="1:41">
      <c r="A2137" s="261" t="e">
        <f t="shared" si="278"/>
        <v>#VALUE!</v>
      </c>
      <c r="B2137" s="241">
        <v>2134</v>
      </c>
      <c r="C2137" s="242"/>
      <c r="D2137" s="257" t="str">
        <f t="shared" si="271"/>
        <v/>
      </c>
      <c r="E2137" s="234"/>
      <c r="F2137" s="234"/>
      <c r="G2137" s="242"/>
      <c r="H2137" s="257" t="str">
        <f t="shared" si="272"/>
        <v/>
      </c>
      <c r="I2137" s="234"/>
      <c r="J2137" s="234"/>
      <c r="K2137" s="234"/>
      <c r="L2137" s="234"/>
      <c r="M2137" s="308">
        <f t="shared" si="273"/>
        <v>0</v>
      </c>
      <c r="N2137" s="234"/>
      <c r="O2137" s="234"/>
      <c r="P2137" s="234"/>
      <c r="Q2137" s="234"/>
      <c r="R2137" s="234"/>
      <c r="S2137" s="234"/>
      <c r="T2137" s="234"/>
      <c r="U2137" s="234"/>
      <c r="V2137" s="234"/>
      <c r="W2137" s="234"/>
      <c r="X2137" s="234"/>
      <c r="Y2137" s="234"/>
      <c r="Z2137" s="234"/>
      <c r="AA2137" s="234"/>
      <c r="AB2137" s="234"/>
      <c r="AC2137" s="234"/>
      <c r="AD2137" s="234"/>
      <c r="AE2137" s="234"/>
      <c r="AF2137" s="234"/>
      <c r="AG2137" s="234"/>
      <c r="AH2137" s="234"/>
      <c r="AI2137" s="234"/>
      <c r="AJ2137" s="234"/>
      <c r="AK2137" s="234"/>
      <c r="AL2137" s="258" t="str">
        <f t="shared" si="275"/>
        <v>нет</v>
      </c>
      <c r="AM2137" s="258" t="str">
        <f t="shared" si="277"/>
        <v>нет</v>
      </c>
      <c r="AN2137" s="258">
        <f t="shared" si="274"/>
        <v>0</v>
      </c>
      <c r="AO2137" s="258" t="e">
        <f t="shared" si="276"/>
        <v>#VALUE!</v>
      </c>
    </row>
    <row r="2138" spans="1:41">
      <c r="A2138" s="261" t="e">
        <f t="shared" si="278"/>
        <v>#VALUE!</v>
      </c>
      <c r="B2138" s="241">
        <v>2135</v>
      </c>
      <c r="C2138" s="242"/>
      <c r="D2138" s="257" t="str">
        <f t="shared" si="271"/>
        <v/>
      </c>
      <c r="E2138" s="234"/>
      <c r="F2138" s="234"/>
      <c r="G2138" s="242"/>
      <c r="H2138" s="257" t="str">
        <f t="shared" si="272"/>
        <v/>
      </c>
      <c r="I2138" s="234"/>
      <c r="J2138" s="234"/>
      <c r="K2138" s="234"/>
      <c r="L2138" s="234"/>
      <c r="M2138" s="308">
        <f t="shared" si="273"/>
        <v>0</v>
      </c>
      <c r="N2138" s="234"/>
      <c r="O2138" s="234"/>
      <c r="P2138" s="234"/>
      <c r="Q2138" s="234"/>
      <c r="R2138" s="234"/>
      <c r="S2138" s="234"/>
      <c r="T2138" s="234"/>
      <c r="U2138" s="234"/>
      <c r="V2138" s="234"/>
      <c r="W2138" s="234"/>
      <c r="X2138" s="234"/>
      <c r="Y2138" s="234"/>
      <c r="Z2138" s="234"/>
      <c r="AA2138" s="234"/>
      <c r="AB2138" s="234"/>
      <c r="AC2138" s="234"/>
      <c r="AD2138" s="234"/>
      <c r="AE2138" s="234"/>
      <c r="AF2138" s="234"/>
      <c r="AG2138" s="234"/>
      <c r="AH2138" s="234"/>
      <c r="AI2138" s="234"/>
      <c r="AJ2138" s="234"/>
      <c r="AK2138" s="234"/>
      <c r="AL2138" s="258" t="str">
        <f t="shared" si="275"/>
        <v>нет</v>
      </c>
      <c r="AM2138" s="258" t="str">
        <f t="shared" si="277"/>
        <v>нет</v>
      </c>
      <c r="AN2138" s="258">
        <f t="shared" si="274"/>
        <v>0</v>
      </c>
      <c r="AO2138" s="258" t="e">
        <f t="shared" si="276"/>
        <v>#VALUE!</v>
      </c>
    </row>
    <row r="2139" spans="1:41">
      <c r="A2139" s="261" t="e">
        <f t="shared" si="278"/>
        <v>#VALUE!</v>
      </c>
      <c r="B2139" s="241">
        <v>2136</v>
      </c>
      <c r="C2139" s="242"/>
      <c r="D2139" s="257" t="str">
        <f t="shared" si="271"/>
        <v/>
      </c>
      <c r="E2139" s="234"/>
      <c r="F2139" s="234"/>
      <c r="G2139" s="242"/>
      <c r="H2139" s="257" t="str">
        <f t="shared" si="272"/>
        <v/>
      </c>
      <c r="I2139" s="234"/>
      <c r="J2139" s="234"/>
      <c r="K2139" s="234"/>
      <c r="L2139" s="234"/>
      <c r="M2139" s="308">
        <f t="shared" si="273"/>
        <v>0</v>
      </c>
      <c r="N2139" s="234"/>
      <c r="O2139" s="234"/>
      <c r="P2139" s="234"/>
      <c r="Q2139" s="234"/>
      <c r="R2139" s="234"/>
      <c r="S2139" s="234"/>
      <c r="T2139" s="234"/>
      <c r="U2139" s="234"/>
      <c r="V2139" s="234"/>
      <c r="W2139" s="234"/>
      <c r="X2139" s="234"/>
      <c r="Y2139" s="234"/>
      <c r="Z2139" s="234"/>
      <c r="AA2139" s="234"/>
      <c r="AB2139" s="234"/>
      <c r="AC2139" s="234"/>
      <c r="AD2139" s="234"/>
      <c r="AE2139" s="234"/>
      <c r="AF2139" s="234"/>
      <c r="AG2139" s="234"/>
      <c r="AH2139" s="234"/>
      <c r="AI2139" s="234"/>
      <c r="AJ2139" s="234"/>
      <c r="AK2139" s="234"/>
      <c r="AL2139" s="258" t="str">
        <f t="shared" si="275"/>
        <v>нет</v>
      </c>
      <c r="AM2139" s="258" t="str">
        <f t="shared" si="277"/>
        <v>нет</v>
      </c>
      <c r="AN2139" s="258">
        <f t="shared" si="274"/>
        <v>0</v>
      </c>
      <c r="AO2139" s="258" t="e">
        <f t="shared" si="276"/>
        <v>#VALUE!</v>
      </c>
    </row>
    <row r="2140" spans="1:41">
      <c r="A2140" s="261" t="e">
        <f t="shared" si="278"/>
        <v>#VALUE!</v>
      </c>
      <c r="B2140" s="241">
        <v>2137</v>
      </c>
      <c r="C2140" s="242"/>
      <c r="D2140" s="257" t="str">
        <f t="shared" si="271"/>
        <v/>
      </c>
      <c r="E2140" s="234"/>
      <c r="F2140" s="234"/>
      <c r="G2140" s="242"/>
      <c r="H2140" s="257" t="str">
        <f t="shared" si="272"/>
        <v/>
      </c>
      <c r="I2140" s="234"/>
      <c r="J2140" s="234"/>
      <c r="K2140" s="234"/>
      <c r="L2140" s="234"/>
      <c r="M2140" s="308">
        <f t="shared" si="273"/>
        <v>0</v>
      </c>
      <c r="N2140" s="234"/>
      <c r="O2140" s="234"/>
      <c r="P2140" s="234"/>
      <c r="Q2140" s="234"/>
      <c r="R2140" s="234"/>
      <c r="S2140" s="234"/>
      <c r="T2140" s="234"/>
      <c r="U2140" s="234"/>
      <c r="V2140" s="234"/>
      <c r="W2140" s="234"/>
      <c r="X2140" s="234"/>
      <c r="Y2140" s="234"/>
      <c r="Z2140" s="234"/>
      <c r="AA2140" s="234"/>
      <c r="AB2140" s="234"/>
      <c r="AC2140" s="234"/>
      <c r="AD2140" s="234"/>
      <c r="AE2140" s="234"/>
      <c r="AF2140" s="234"/>
      <c r="AG2140" s="234"/>
      <c r="AH2140" s="234"/>
      <c r="AI2140" s="234"/>
      <c r="AJ2140" s="234"/>
      <c r="AK2140" s="234"/>
      <c r="AL2140" s="258" t="str">
        <f t="shared" si="275"/>
        <v>нет</v>
      </c>
      <c r="AM2140" s="258" t="str">
        <f t="shared" si="277"/>
        <v>нет</v>
      </c>
      <c r="AN2140" s="258">
        <f t="shared" si="274"/>
        <v>0</v>
      </c>
      <c r="AO2140" s="258" t="e">
        <f t="shared" si="276"/>
        <v>#VALUE!</v>
      </c>
    </row>
    <row r="2141" spans="1:41">
      <c r="A2141" s="261" t="e">
        <f t="shared" si="278"/>
        <v>#VALUE!</v>
      </c>
      <c r="B2141" s="241">
        <v>2138</v>
      </c>
      <c r="C2141" s="242"/>
      <c r="D2141" s="257" t="str">
        <f t="shared" si="271"/>
        <v/>
      </c>
      <c r="E2141" s="234"/>
      <c r="F2141" s="234"/>
      <c r="G2141" s="242"/>
      <c r="H2141" s="257" t="str">
        <f t="shared" si="272"/>
        <v/>
      </c>
      <c r="I2141" s="234"/>
      <c r="J2141" s="234"/>
      <c r="K2141" s="234"/>
      <c r="L2141" s="234"/>
      <c r="M2141" s="308">
        <f t="shared" si="273"/>
        <v>0</v>
      </c>
      <c r="N2141" s="234"/>
      <c r="O2141" s="234"/>
      <c r="P2141" s="234"/>
      <c r="Q2141" s="234"/>
      <c r="R2141" s="234"/>
      <c r="S2141" s="234"/>
      <c r="T2141" s="234"/>
      <c r="U2141" s="234"/>
      <c r="V2141" s="234"/>
      <c r="W2141" s="234"/>
      <c r="X2141" s="234"/>
      <c r="Y2141" s="234"/>
      <c r="Z2141" s="234"/>
      <c r="AA2141" s="234"/>
      <c r="AB2141" s="234"/>
      <c r="AC2141" s="234"/>
      <c r="AD2141" s="234"/>
      <c r="AE2141" s="234"/>
      <c r="AF2141" s="234"/>
      <c r="AG2141" s="234"/>
      <c r="AH2141" s="234"/>
      <c r="AI2141" s="234"/>
      <c r="AJ2141" s="234"/>
      <c r="AK2141" s="234"/>
      <c r="AL2141" s="258" t="str">
        <f t="shared" si="275"/>
        <v>нет</v>
      </c>
      <c r="AM2141" s="258" t="str">
        <f t="shared" si="277"/>
        <v>нет</v>
      </c>
      <c r="AN2141" s="258">
        <f t="shared" si="274"/>
        <v>0</v>
      </c>
      <c r="AO2141" s="258" t="e">
        <f t="shared" si="276"/>
        <v>#VALUE!</v>
      </c>
    </row>
    <row r="2142" spans="1:41">
      <c r="A2142" s="261" t="e">
        <f t="shared" si="278"/>
        <v>#VALUE!</v>
      </c>
      <c r="B2142" s="241">
        <v>2139</v>
      </c>
      <c r="C2142" s="242"/>
      <c r="D2142" s="257" t="str">
        <f t="shared" si="271"/>
        <v/>
      </c>
      <c r="E2142" s="234"/>
      <c r="F2142" s="234"/>
      <c r="G2142" s="242"/>
      <c r="H2142" s="257" t="str">
        <f t="shared" si="272"/>
        <v/>
      </c>
      <c r="I2142" s="234"/>
      <c r="J2142" s="234"/>
      <c r="K2142" s="234"/>
      <c r="L2142" s="234"/>
      <c r="M2142" s="308">
        <f t="shared" si="273"/>
        <v>0</v>
      </c>
      <c r="N2142" s="234"/>
      <c r="O2142" s="234"/>
      <c r="P2142" s="234"/>
      <c r="Q2142" s="234"/>
      <c r="R2142" s="234"/>
      <c r="S2142" s="234"/>
      <c r="T2142" s="234"/>
      <c r="U2142" s="234"/>
      <c r="V2142" s="234"/>
      <c r="W2142" s="234"/>
      <c r="X2142" s="234"/>
      <c r="Y2142" s="234"/>
      <c r="Z2142" s="234"/>
      <c r="AA2142" s="234"/>
      <c r="AB2142" s="234"/>
      <c r="AC2142" s="234"/>
      <c r="AD2142" s="234"/>
      <c r="AE2142" s="234"/>
      <c r="AF2142" s="234"/>
      <c r="AG2142" s="234"/>
      <c r="AH2142" s="234"/>
      <c r="AI2142" s="234"/>
      <c r="AJ2142" s="234"/>
      <c r="AK2142" s="234"/>
      <c r="AL2142" s="258" t="str">
        <f t="shared" si="275"/>
        <v>нет</v>
      </c>
      <c r="AM2142" s="258" t="str">
        <f t="shared" si="277"/>
        <v>нет</v>
      </c>
      <c r="AN2142" s="258">
        <f t="shared" si="274"/>
        <v>0</v>
      </c>
      <c r="AO2142" s="258" t="e">
        <f t="shared" si="276"/>
        <v>#VALUE!</v>
      </c>
    </row>
    <row r="2143" spans="1:41">
      <c r="A2143" s="261" t="e">
        <f t="shared" si="278"/>
        <v>#VALUE!</v>
      </c>
      <c r="B2143" s="241">
        <v>2140</v>
      </c>
      <c r="C2143" s="242"/>
      <c r="D2143" s="257" t="str">
        <f t="shared" si="271"/>
        <v/>
      </c>
      <c r="E2143" s="234"/>
      <c r="F2143" s="234"/>
      <c r="G2143" s="242"/>
      <c r="H2143" s="257" t="str">
        <f t="shared" si="272"/>
        <v/>
      </c>
      <c r="I2143" s="234"/>
      <c r="J2143" s="234"/>
      <c r="K2143" s="234"/>
      <c r="L2143" s="234"/>
      <c r="M2143" s="308">
        <f t="shared" si="273"/>
        <v>0</v>
      </c>
      <c r="N2143" s="234"/>
      <c r="O2143" s="234"/>
      <c r="P2143" s="234"/>
      <c r="Q2143" s="234"/>
      <c r="R2143" s="234"/>
      <c r="S2143" s="234"/>
      <c r="T2143" s="234"/>
      <c r="U2143" s="234"/>
      <c r="V2143" s="234"/>
      <c r="W2143" s="234"/>
      <c r="X2143" s="234"/>
      <c r="Y2143" s="234"/>
      <c r="Z2143" s="234"/>
      <c r="AA2143" s="234"/>
      <c r="AB2143" s="234"/>
      <c r="AC2143" s="234"/>
      <c r="AD2143" s="234"/>
      <c r="AE2143" s="234"/>
      <c r="AF2143" s="234"/>
      <c r="AG2143" s="234"/>
      <c r="AH2143" s="234"/>
      <c r="AI2143" s="234"/>
      <c r="AJ2143" s="234"/>
      <c r="AK2143" s="234"/>
      <c r="AL2143" s="258" t="str">
        <f t="shared" si="275"/>
        <v>нет</v>
      </c>
      <c r="AM2143" s="258" t="str">
        <f t="shared" si="277"/>
        <v>нет</v>
      </c>
      <c r="AN2143" s="258">
        <f t="shared" si="274"/>
        <v>0</v>
      </c>
      <c r="AO2143" s="258" t="e">
        <f t="shared" si="276"/>
        <v>#VALUE!</v>
      </c>
    </row>
    <row r="2144" spans="1:41">
      <c r="A2144" s="261" t="e">
        <f t="shared" si="278"/>
        <v>#VALUE!</v>
      </c>
      <c r="B2144" s="241">
        <v>2141</v>
      </c>
      <c r="C2144" s="242"/>
      <c r="D2144" s="257" t="str">
        <f t="shared" si="271"/>
        <v/>
      </c>
      <c r="E2144" s="234"/>
      <c r="F2144" s="234"/>
      <c r="G2144" s="242"/>
      <c r="H2144" s="257" t="str">
        <f t="shared" si="272"/>
        <v/>
      </c>
      <c r="I2144" s="234"/>
      <c r="J2144" s="234"/>
      <c r="K2144" s="234"/>
      <c r="L2144" s="234"/>
      <c r="M2144" s="308">
        <f t="shared" si="273"/>
        <v>0</v>
      </c>
      <c r="N2144" s="234"/>
      <c r="O2144" s="234"/>
      <c r="P2144" s="234"/>
      <c r="Q2144" s="234"/>
      <c r="R2144" s="234"/>
      <c r="S2144" s="234"/>
      <c r="T2144" s="234"/>
      <c r="U2144" s="234"/>
      <c r="V2144" s="234"/>
      <c r="W2144" s="234"/>
      <c r="X2144" s="234"/>
      <c r="Y2144" s="234"/>
      <c r="Z2144" s="234"/>
      <c r="AA2144" s="234"/>
      <c r="AB2144" s="234"/>
      <c r="AC2144" s="234"/>
      <c r="AD2144" s="234"/>
      <c r="AE2144" s="234"/>
      <c r="AF2144" s="234"/>
      <c r="AG2144" s="234"/>
      <c r="AH2144" s="234"/>
      <c r="AI2144" s="234"/>
      <c r="AJ2144" s="234"/>
      <c r="AK2144" s="234"/>
      <c r="AL2144" s="258" t="str">
        <f t="shared" si="275"/>
        <v>нет</v>
      </c>
      <c r="AM2144" s="258" t="str">
        <f t="shared" si="277"/>
        <v>нет</v>
      </c>
      <c r="AN2144" s="258">
        <f t="shared" si="274"/>
        <v>0</v>
      </c>
      <c r="AO2144" s="258" t="e">
        <f t="shared" si="276"/>
        <v>#VALUE!</v>
      </c>
    </row>
    <row r="2145" spans="1:41">
      <c r="A2145" s="261" t="e">
        <f t="shared" si="278"/>
        <v>#VALUE!</v>
      </c>
      <c r="B2145" s="241">
        <v>2142</v>
      </c>
      <c r="C2145" s="242"/>
      <c r="D2145" s="257" t="str">
        <f t="shared" si="271"/>
        <v/>
      </c>
      <c r="E2145" s="234"/>
      <c r="F2145" s="234"/>
      <c r="G2145" s="242"/>
      <c r="H2145" s="257" t="str">
        <f t="shared" si="272"/>
        <v/>
      </c>
      <c r="I2145" s="234"/>
      <c r="J2145" s="234"/>
      <c r="K2145" s="234"/>
      <c r="L2145" s="234"/>
      <c r="M2145" s="308">
        <f t="shared" si="273"/>
        <v>0</v>
      </c>
      <c r="N2145" s="234"/>
      <c r="O2145" s="234"/>
      <c r="P2145" s="234"/>
      <c r="Q2145" s="234"/>
      <c r="R2145" s="234"/>
      <c r="S2145" s="234"/>
      <c r="T2145" s="234"/>
      <c r="U2145" s="234"/>
      <c r="V2145" s="234"/>
      <c r="W2145" s="234"/>
      <c r="X2145" s="234"/>
      <c r="Y2145" s="234"/>
      <c r="Z2145" s="234"/>
      <c r="AA2145" s="234"/>
      <c r="AB2145" s="234"/>
      <c r="AC2145" s="234"/>
      <c r="AD2145" s="234"/>
      <c r="AE2145" s="234"/>
      <c r="AF2145" s="234"/>
      <c r="AG2145" s="234"/>
      <c r="AH2145" s="234"/>
      <c r="AI2145" s="234"/>
      <c r="AJ2145" s="234"/>
      <c r="AK2145" s="234"/>
      <c r="AL2145" s="258" t="str">
        <f t="shared" si="275"/>
        <v>нет</v>
      </c>
      <c r="AM2145" s="258" t="str">
        <f t="shared" si="277"/>
        <v>нет</v>
      </c>
      <c r="AN2145" s="258">
        <f t="shared" si="274"/>
        <v>0</v>
      </c>
      <c r="AO2145" s="258" t="e">
        <f t="shared" si="276"/>
        <v>#VALUE!</v>
      </c>
    </row>
    <row r="2146" spans="1:41">
      <c r="A2146" s="261" t="e">
        <f t="shared" si="278"/>
        <v>#VALUE!</v>
      </c>
      <c r="B2146" s="241">
        <v>2143</v>
      </c>
      <c r="C2146" s="242"/>
      <c r="D2146" s="257" t="str">
        <f t="shared" si="271"/>
        <v/>
      </c>
      <c r="E2146" s="234"/>
      <c r="F2146" s="234"/>
      <c r="G2146" s="242"/>
      <c r="H2146" s="257" t="str">
        <f t="shared" si="272"/>
        <v/>
      </c>
      <c r="I2146" s="234"/>
      <c r="J2146" s="234"/>
      <c r="K2146" s="234"/>
      <c r="L2146" s="234"/>
      <c r="M2146" s="308">
        <f t="shared" si="273"/>
        <v>0</v>
      </c>
      <c r="N2146" s="234"/>
      <c r="O2146" s="234"/>
      <c r="P2146" s="234"/>
      <c r="Q2146" s="234"/>
      <c r="R2146" s="234"/>
      <c r="S2146" s="234"/>
      <c r="T2146" s="234"/>
      <c r="U2146" s="234"/>
      <c r="V2146" s="234"/>
      <c r="W2146" s="234"/>
      <c r="X2146" s="234"/>
      <c r="Y2146" s="234"/>
      <c r="Z2146" s="234"/>
      <c r="AA2146" s="234"/>
      <c r="AB2146" s="234"/>
      <c r="AC2146" s="234"/>
      <c r="AD2146" s="234"/>
      <c r="AE2146" s="234"/>
      <c r="AF2146" s="234"/>
      <c r="AG2146" s="234"/>
      <c r="AH2146" s="234"/>
      <c r="AI2146" s="234"/>
      <c r="AJ2146" s="234"/>
      <c r="AK2146" s="234"/>
      <c r="AL2146" s="258" t="str">
        <f t="shared" si="275"/>
        <v>нет</v>
      </c>
      <c r="AM2146" s="258" t="str">
        <f t="shared" si="277"/>
        <v>нет</v>
      </c>
      <c r="AN2146" s="258">
        <f t="shared" si="274"/>
        <v>0</v>
      </c>
      <c r="AO2146" s="258" t="e">
        <f t="shared" si="276"/>
        <v>#VALUE!</v>
      </c>
    </row>
    <row r="2147" spans="1:41">
      <c r="A2147" s="261" t="e">
        <f t="shared" si="278"/>
        <v>#VALUE!</v>
      </c>
      <c r="B2147" s="241">
        <v>2144</v>
      </c>
      <c r="C2147" s="242"/>
      <c r="D2147" s="257" t="str">
        <f t="shared" si="271"/>
        <v/>
      </c>
      <c r="E2147" s="234"/>
      <c r="F2147" s="234"/>
      <c r="G2147" s="242"/>
      <c r="H2147" s="257" t="str">
        <f t="shared" si="272"/>
        <v/>
      </c>
      <c r="I2147" s="234"/>
      <c r="J2147" s="234"/>
      <c r="K2147" s="234"/>
      <c r="L2147" s="234"/>
      <c r="M2147" s="308">
        <f t="shared" si="273"/>
        <v>0</v>
      </c>
      <c r="N2147" s="234"/>
      <c r="O2147" s="234"/>
      <c r="P2147" s="234"/>
      <c r="Q2147" s="234"/>
      <c r="R2147" s="234"/>
      <c r="S2147" s="234"/>
      <c r="T2147" s="234"/>
      <c r="U2147" s="234"/>
      <c r="V2147" s="234"/>
      <c r="W2147" s="234"/>
      <c r="X2147" s="234"/>
      <c r="Y2147" s="234"/>
      <c r="Z2147" s="234"/>
      <c r="AA2147" s="234"/>
      <c r="AB2147" s="234"/>
      <c r="AC2147" s="234"/>
      <c r="AD2147" s="234"/>
      <c r="AE2147" s="234"/>
      <c r="AF2147" s="234"/>
      <c r="AG2147" s="234"/>
      <c r="AH2147" s="234"/>
      <c r="AI2147" s="234"/>
      <c r="AJ2147" s="234"/>
      <c r="AK2147" s="234"/>
      <c r="AL2147" s="258" t="str">
        <f t="shared" si="275"/>
        <v>нет</v>
      </c>
      <c r="AM2147" s="258" t="str">
        <f t="shared" si="277"/>
        <v>нет</v>
      </c>
      <c r="AN2147" s="258">
        <f t="shared" si="274"/>
        <v>0</v>
      </c>
      <c r="AO2147" s="258" t="e">
        <f t="shared" si="276"/>
        <v>#VALUE!</v>
      </c>
    </row>
    <row r="2148" spans="1:41">
      <c r="A2148" s="261" t="e">
        <f t="shared" si="278"/>
        <v>#VALUE!</v>
      </c>
      <c r="B2148" s="241">
        <v>2145</v>
      </c>
      <c r="C2148" s="242"/>
      <c r="D2148" s="257" t="str">
        <f t="shared" si="271"/>
        <v/>
      </c>
      <c r="E2148" s="234"/>
      <c r="F2148" s="234"/>
      <c r="G2148" s="242"/>
      <c r="H2148" s="257" t="str">
        <f t="shared" si="272"/>
        <v/>
      </c>
      <c r="I2148" s="234"/>
      <c r="J2148" s="234"/>
      <c r="K2148" s="234"/>
      <c r="L2148" s="234"/>
      <c r="M2148" s="308">
        <f t="shared" si="273"/>
        <v>0</v>
      </c>
      <c r="N2148" s="234"/>
      <c r="O2148" s="234"/>
      <c r="P2148" s="234"/>
      <c r="Q2148" s="234"/>
      <c r="R2148" s="234"/>
      <c r="S2148" s="234"/>
      <c r="T2148" s="234"/>
      <c r="U2148" s="234"/>
      <c r="V2148" s="234"/>
      <c r="W2148" s="234"/>
      <c r="X2148" s="234"/>
      <c r="Y2148" s="234"/>
      <c r="Z2148" s="234"/>
      <c r="AA2148" s="234"/>
      <c r="AB2148" s="234"/>
      <c r="AC2148" s="234"/>
      <c r="AD2148" s="234"/>
      <c r="AE2148" s="234"/>
      <c r="AF2148" s="234"/>
      <c r="AG2148" s="234"/>
      <c r="AH2148" s="234"/>
      <c r="AI2148" s="234"/>
      <c r="AJ2148" s="234"/>
      <c r="AK2148" s="234"/>
      <c r="AL2148" s="258" t="str">
        <f t="shared" si="275"/>
        <v>нет</v>
      </c>
      <c r="AM2148" s="258" t="str">
        <f t="shared" si="277"/>
        <v>нет</v>
      </c>
      <c r="AN2148" s="258">
        <f t="shared" si="274"/>
        <v>0</v>
      </c>
      <c r="AO2148" s="258" t="e">
        <f t="shared" si="276"/>
        <v>#VALUE!</v>
      </c>
    </row>
    <row r="2149" spans="1:41">
      <c r="A2149" s="261" t="e">
        <f t="shared" si="278"/>
        <v>#VALUE!</v>
      </c>
      <c r="B2149" s="241">
        <v>2146</v>
      </c>
      <c r="C2149" s="242"/>
      <c r="D2149" s="257" t="str">
        <f t="shared" si="271"/>
        <v/>
      </c>
      <c r="E2149" s="234"/>
      <c r="F2149" s="234"/>
      <c r="G2149" s="242"/>
      <c r="H2149" s="257" t="str">
        <f t="shared" si="272"/>
        <v/>
      </c>
      <c r="I2149" s="234"/>
      <c r="J2149" s="234"/>
      <c r="K2149" s="234"/>
      <c r="L2149" s="234"/>
      <c r="M2149" s="308">
        <f t="shared" si="273"/>
        <v>0</v>
      </c>
      <c r="N2149" s="234"/>
      <c r="O2149" s="234"/>
      <c r="P2149" s="234"/>
      <c r="Q2149" s="234"/>
      <c r="R2149" s="234"/>
      <c r="S2149" s="234"/>
      <c r="T2149" s="234"/>
      <c r="U2149" s="234"/>
      <c r="V2149" s="234"/>
      <c r="W2149" s="234"/>
      <c r="X2149" s="234"/>
      <c r="Y2149" s="234"/>
      <c r="Z2149" s="234"/>
      <c r="AA2149" s="234"/>
      <c r="AB2149" s="234"/>
      <c r="AC2149" s="234"/>
      <c r="AD2149" s="234"/>
      <c r="AE2149" s="234"/>
      <c r="AF2149" s="234"/>
      <c r="AG2149" s="234"/>
      <c r="AH2149" s="234"/>
      <c r="AI2149" s="234"/>
      <c r="AJ2149" s="234"/>
      <c r="AK2149" s="234"/>
      <c r="AL2149" s="258" t="str">
        <f t="shared" si="275"/>
        <v>нет</v>
      </c>
      <c r="AM2149" s="258" t="str">
        <f t="shared" si="277"/>
        <v>нет</v>
      </c>
      <c r="AN2149" s="258">
        <f t="shared" si="274"/>
        <v>0</v>
      </c>
      <c r="AO2149" s="258" t="e">
        <f t="shared" si="276"/>
        <v>#VALUE!</v>
      </c>
    </row>
    <row r="2150" spans="1:41">
      <c r="A2150" s="261" t="e">
        <f t="shared" si="278"/>
        <v>#VALUE!</v>
      </c>
      <c r="B2150" s="241">
        <v>2147</v>
      </c>
      <c r="C2150" s="242"/>
      <c r="D2150" s="257" t="str">
        <f t="shared" si="271"/>
        <v/>
      </c>
      <c r="E2150" s="234"/>
      <c r="F2150" s="234"/>
      <c r="G2150" s="242"/>
      <c r="H2150" s="257" t="str">
        <f t="shared" si="272"/>
        <v/>
      </c>
      <c r="I2150" s="234"/>
      <c r="J2150" s="234"/>
      <c r="K2150" s="234"/>
      <c r="L2150" s="234"/>
      <c r="M2150" s="308">
        <f t="shared" si="273"/>
        <v>0</v>
      </c>
      <c r="N2150" s="234"/>
      <c r="O2150" s="234"/>
      <c r="P2150" s="234"/>
      <c r="Q2150" s="234"/>
      <c r="R2150" s="234"/>
      <c r="S2150" s="234"/>
      <c r="T2150" s="234"/>
      <c r="U2150" s="234"/>
      <c r="V2150" s="234"/>
      <c r="W2150" s="234"/>
      <c r="X2150" s="234"/>
      <c r="Y2150" s="234"/>
      <c r="Z2150" s="234"/>
      <c r="AA2150" s="234"/>
      <c r="AB2150" s="234"/>
      <c r="AC2150" s="234"/>
      <c r="AD2150" s="234"/>
      <c r="AE2150" s="234"/>
      <c r="AF2150" s="234"/>
      <c r="AG2150" s="234"/>
      <c r="AH2150" s="234"/>
      <c r="AI2150" s="234"/>
      <c r="AJ2150" s="234"/>
      <c r="AK2150" s="234"/>
      <c r="AL2150" s="258" t="str">
        <f t="shared" si="275"/>
        <v>нет</v>
      </c>
      <c r="AM2150" s="258" t="str">
        <f t="shared" si="277"/>
        <v>нет</v>
      </c>
      <c r="AN2150" s="258">
        <f t="shared" si="274"/>
        <v>0</v>
      </c>
      <c r="AO2150" s="258" t="e">
        <f t="shared" si="276"/>
        <v>#VALUE!</v>
      </c>
    </row>
    <row r="2151" spans="1:41">
      <c r="A2151" s="261" t="e">
        <f t="shared" si="278"/>
        <v>#VALUE!</v>
      </c>
      <c r="B2151" s="241">
        <v>2148</v>
      </c>
      <c r="C2151" s="242"/>
      <c r="D2151" s="257" t="str">
        <f t="shared" si="271"/>
        <v/>
      </c>
      <c r="E2151" s="234"/>
      <c r="F2151" s="234"/>
      <c r="G2151" s="242"/>
      <c r="H2151" s="257" t="str">
        <f t="shared" si="272"/>
        <v/>
      </c>
      <c r="I2151" s="234"/>
      <c r="J2151" s="234"/>
      <c r="K2151" s="234"/>
      <c r="L2151" s="234"/>
      <c r="M2151" s="308">
        <f t="shared" si="273"/>
        <v>0</v>
      </c>
      <c r="N2151" s="234"/>
      <c r="O2151" s="234"/>
      <c r="P2151" s="234"/>
      <c r="Q2151" s="234"/>
      <c r="R2151" s="234"/>
      <c r="S2151" s="234"/>
      <c r="T2151" s="234"/>
      <c r="U2151" s="234"/>
      <c r="V2151" s="234"/>
      <c r="W2151" s="234"/>
      <c r="X2151" s="234"/>
      <c r="Y2151" s="234"/>
      <c r="Z2151" s="234"/>
      <c r="AA2151" s="234"/>
      <c r="AB2151" s="234"/>
      <c r="AC2151" s="234"/>
      <c r="AD2151" s="234"/>
      <c r="AE2151" s="234"/>
      <c r="AF2151" s="234"/>
      <c r="AG2151" s="234"/>
      <c r="AH2151" s="234"/>
      <c r="AI2151" s="234"/>
      <c r="AJ2151" s="234"/>
      <c r="AK2151" s="234"/>
      <c r="AL2151" s="258" t="str">
        <f t="shared" si="275"/>
        <v>нет</v>
      </c>
      <c r="AM2151" s="258" t="str">
        <f t="shared" si="277"/>
        <v>нет</v>
      </c>
      <c r="AN2151" s="258">
        <f t="shared" si="274"/>
        <v>0</v>
      </c>
      <c r="AO2151" s="258" t="e">
        <f t="shared" si="276"/>
        <v>#VALUE!</v>
      </c>
    </row>
    <row r="2152" spans="1:41">
      <c r="A2152" s="261" t="e">
        <f t="shared" si="278"/>
        <v>#VALUE!</v>
      </c>
      <c r="B2152" s="241">
        <v>2149</v>
      </c>
      <c r="C2152" s="242"/>
      <c r="D2152" s="257" t="str">
        <f t="shared" si="271"/>
        <v/>
      </c>
      <c r="E2152" s="234"/>
      <c r="F2152" s="234"/>
      <c r="G2152" s="242"/>
      <c r="H2152" s="257" t="str">
        <f t="shared" si="272"/>
        <v/>
      </c>
      <c r="I2152" s="234"/>
      <c r="J2152" s="234"/>
      <c r="K2152" s="234"/>
      <c r="L2152" s="234"/>
      <c r="M2152" s="308">
        <f t="shared" si="273"/>
        <v>0</v>
      </c>
      <c r="N2152" s="234"/>
      <c r="O2152" s="234"/>
      <c r="P2152" s="234"/>
      <c r="Q2152" s="234"/>
      <c r="R2152" s="234"/>
      <c r="S2152" s="234"/>
      <c r="T2152" s="234"/>
      <c r="U2152" s="234"/>
      <c r="V2152" s="234"/>
      <c r="W2152" s="234"/>
      <c r="X2152" s="234"/>
      <c r="Y2152" s="234"/>
      <c r="Z2152" s="234"/>
      <c r="AA2152" s="234"/>
      <c r="AB2152" s="234"/>
      <c r="AC2152" s="234"/>
      <c r="AD2152" s="234"/>
      <c r="AE2152" s="234"/>
      <c r="AF2152" s="234"/>
      <c r="AG2152" s="234"/>
      <c r="AH2152" s="234"/>
      <c r="AI2152" s="234"/>
      <c r="AJ2152" s="234"/>
      <c r="AK2152" s="234"/>
      <c r="AL2152" s="258" t="str">
        <f t="shared" si="275"/>
        <v>нет</v>
      </c>
      <c r="AM2152" s="258" t="str">
        <f t="shared" si="277"/>
        <v>нет</v>
      </c>
      <c r="AN2152" s="258">
        <f t="shared" si="274"/>
        <v>0</v>
      </c>
      <c r="AO2152" s="258" t="e">
        <f t="shared" si="276"/>
        <v>#VALUE!</v>
      </c>
    </row>
    <row r="2153" spans="1:41">
      <c r="A2153" s="261" t="e">
        <f t="shared" si="278"/>
        <v>#VALUE!</v>
      </c>
      <c r="B2153" s="241">
        <v>2150</v>
      </c>
      <c r="C2153" s="242"/>
      <c r="D2153" s="257" t="str">
        <f t="shared" si="271"/>
        <v/>
      </c>
      <c r="E2153" s="234"/>
      <c r="F2153" s="234"/>
      <c r="G2153" s="242"/>
      <c r="H2153" s="257" t="str">
        <f t="shared" si="272"/>
        <v/>
      </c>
      <c r="I2153" s="234"/>
      <c r="J2153" s="234"/>
      <c r="K2153" s="234"/>
      <c r="L2153" s="234"/>
      <c r="M2153" s="308">
        <f t="shared" si="273"/>
        <v>0</v>
      </c>
      <c r="N2153" s="234"/>
      <c r="O2153" s="234"/>
      <c r="P2153" s="234"/>
      <c r="Q2153" s="234"/>
      <c r="R2153" s="234"/>
      <c r="S2153" s="234"/>
      <c r="T2153" s="234"/>
      <c r="U2153" s="234"/>
      <c r="V2153" s="234"/>
      <c r="W2153" s="234"/>
      <c r="X2153" s="234"/>
      <c r="Y2153" s="234"/>
      <c r="Z2153" s="234"/>
      <c r="AA2153" s="234"/>
      <c r="AB2153" s="234"/>
      <c r="AC2153" s="234"/>
      <c r="AD2153" s="234"/>
      <c r="AE2153" s="234"/>
      <c r="AF2153" s="234"/>
      <c r="AG2153" s="234"/>
      <c r="AH2153" s="234"/>
      <c r="AI2153" s="234"/>
      <c r="AJ2153" s="234"/>
      <c r="AK2153" s="234"/>
      <c r="AL2153" s="258" t="str">
        <f t="shared" si="275"/>
        <v>нет</v>
      </c>
      <c r="AM2153" s="258" t="str">
        <f t="shared" si="277"/>
        <v>нет</v>
      </c>
      <c r="AN2153" s="258">
        <f t="shared" si="274"/>
        <v>0</v>
      </c>
      <c r="AO2153" s="258" t="e">
        <f t="shared" si="276"/>
        <v>#VALUE!</v>
      </c>
    </row>
    <row r="2154" spans="1:41">
      <c r="A2154" s="261" t="e">
        <f t="shared" si="278"/>
        <v>#VALUE!</v>
      </c>
      <c r="B2154" s="241">
        <v>2151</v>
      </c>
      <c r="C2154" s="242"/>
      <c r="D2154" s="257" t="str">
        <f t="shared" si="271"/>
        <v/>
      </c>
      <c r="E2154" s="234"/>
      <c r="F2154" s="234"/>
      <c r="G2154" s="242"/>
      <c r="H2154" s="257" t="str">
        <f t="shared" si="272"/>
        <v/>
      </c>
      <c r="I2154" s="234"/>
      <c r="J2154" s="234"/>
      <c r="K2154" s="234"/>
      <c r="L2154" s="234"/>
      <c r="M2154" s="308">
        <f t="shared" si="273"/>
        <v>0</v>
      </c>
      <c r="N2154" s="234"/>
      <c r="O2154" s="234"/>
      <c r="P2154" s="234"/>
      <c r="Q2154" s="234"/>
      <c r="R2154" s="234"/>
      <c r="S2154" s="234"/>
      <c r="T2154" s="234"/>
      <c r="U2154" s="234"/>
      <c r="V2154" s="234"/>
      <c r="W2154" s="234"/>
      <c r="X2154" s="234"/>
      <c r="Y2154" s="234"/>
      <c r="Z2154" s="234"/>
      <c r="AA2154" s="234"/>
      <c r="AB2154" s="234"/>
      <c r="AC2154" s="234"/>
      <c r="AD2154" s="234"/>
      <c r="AE2154" s="234"/>
      <c r="AF2154" s="234"/>
      <c r="AG2154" s="234"/>
      <c r="AH2154" s="234"/>
      <c r="AI2154" s="234"/>
      <c r="AJ2154" s="234"/>
      <c r="AK2154" s="234"/>
      <c r="AL2154" s="258" t="str">
        <f t="shared" si="275"/>
        <v>нет</v>
      </c>
      <c r="AM2154" s="258" t="str">
        <f t="shared" si="277"/>
        <v>нет</v>
      </c>
      <c r="AN2154" s="258">
        <f t="shared" si="274"/>
        <v>0</v>
      </c>
      <c r="AO2154" s="258" t="e">
        <f t="shared" si="276"/>
        <v>#VALUE!</v>
      </c>
    </row>
    <row r="2155" spans="1:41">
      <c r="A2155" s="261" t="e">
        <f t="shared" si="278"/>
        <v>#VALUE!</v>
      </c>
      <c r="B2155" s="241">
        <v>2152</v>
      </c>
      <c r="C2155" s="242"/>
      <c r="D2155" s="257" t="str">
        <f t="shared" si="271"/>
        <v/>
      </c>
      <c r="E2155" s="234"/>
      <c r="F2155" s="234"/>
      <c r="G2155" s="242"/>
      <c r="H2155" s="257" t="str">
        <f t="shared" si="272"/>
        <v/>
      </c>
      <c r="I2155" s="234"/>
      <c r="J2155" s="234"/>
      <c r="K2155" s="234"/>
      <c r="L2155" s="234"/>
      <c r="M2155" s="308">
        <f t="shared" si="273"/>
        <v>0</v>
      </c>
      <c r="N2155" s="234"/>
      <c r="O2155" s="234"/>
      <c r="P2155" s="234"/>
      <c r="Q2155" s="234"/>
      <c r="R2155" s="234"/>
      <c r="S2155" s="234"/>
      <c r="T2155" s="234"/>
      <c r="U2155" s="234"/>
      <c r="V2155" s="234"/>
      <c r="W2155" s="234"/>
      <c r="X2155" s="234"/>
      <c r="Y2155" s="234"/>
      <c r="Z2155" s="234"/>
      <c r="AA2155" s="234"/>
      <c r="AB2155" s="234"/>
      <c r="AC2155" s="234"/>
      <c r="AD2155" s="234"/>
      <c r="AE2155" s="234"/>
      <c r="AF2155" s="234"/>
      <c r="AG2155" s="234"/>
      <c r="AH2155" s="234"/>
      <c r="AI2155" s="234"/>
      <c r="AJ2155" s="234"/>
      <c r="AK2155" s="234"/>
      <c r="AL2155" s="258" t="str">
        <f t="shared" si="275"/>
        <v>нет</v>
      </c>
      <c r="AM2155" s="258" t="str">
        <f t="shared" si="277"/>
        <v>нет</v>
      </c>
      <c r="AN2155" s="258">
        <f t="shared" si="274"/>
        <v>0</v>
      </c>
      <c r="AO2155" s="258" t="e">
        <f t="shared" si="276"/>
        <v>#VALUE!</v>
      </c>
    </row>
    <row r="2156" spans="1:41">
      <c r="A2156" s="261" t="e">
        <f t="shared" si="278"/>
        <v>#VALUE!</v>
      </c>
      <c r="B2156" s="241">
        <v>2153</v>
      </c>
      <c r="C2156" s="242"/>
      <c r="D2156" s="257" t="str">
        <f t="shared" si="271"/>
        <v/>
      </c>
      <c r="E2156" s="234"/>
      <c r="F2156" s="234"/>
      <c r="G2156" s="242"/>
      <c r="H2156" s="257" t="str">
        <f t="shared" si="272"/>
        <v/>
      </c>
      <c r="I2156" s="234"/>
      <c r="J2156" s="234"/>
      <c r="K2156" s="234"/>
      <c r="L2156" s="234"/>
      <c r="M2156" s="308">
        <f t="shared" si="273"/>
        <v>0</v>
      </c>
      <c r="N2156" s="234"/>
      <c r="O2156" s="234"/>
      <c r="P2156" s="234"/>
      <c r="Q2156" s="234"/>
      <c r="R2156" s="234"/>
      <c r="S2156" s="234"/>
      <c r="T2156" s="234"/>
      <c r="U2156" s="234"/>
      <c r="V2156" s="234"/>
      <c r="W2156" s="234"/>
      <c r="X2156" s="234"/>
      <c r="Y2156" s="234"/>
      <c r="Z2156" s="234"/>
      <c r="AA2156" s="234"/>
      <c r="AB2156" s="234"/>
      <c r="AC2156" s="234"/>
      <c r="AD2156" s="234"/>
      <c r="AE2156" s="234"/>
      <c r="AF2156" s="234"/>
      <c r="AG2156" s="234"/>
      <c r="AH2156" s="234"/>
      <c r="AI2156" s="234"/>
      <c r="AJ2156" s="234"/>
      <c r="AK2156" s="234"/>
      <c r="AL2156" s="258" t="str">
        <f t="shared" si="275"/>
        <v>нет</v>
      </c>
      <c r="AM2156" s="258" t="str">
        <f t="shared" si="277"/>
        <v>нет</v>
      </c>
      <c r="AN2156" s="258">
        <f t="shared" si="274"/>
        <v>0</v>
      </c>
      <c r="AO2156" s="258" t="e">
        <f t="shared" si="276"/>
        <v>#VALUE!</v>
      </c>
    </row>
    <row r="2157" spans="1:41">
      <c r="A2157" s="261" t="e">
        <f t="shared" si="278"/>
        <v>#VALUE!</v>
      </c>
      <c r="B2157" s="241">
        <v>2154</v>
      </c>
      <c r="C2157" s="242"/>
      <c r="D2157" s="257" t="str">
        <f t="shared" si="271"/>
        <v/>
      </c>
      <c r="E2157" s="234"/>
      <c r="F2157" s="234"/>
      <c r="G2157" s="242"/>
      <c r="H2157" s="257" t="str">
        <f t="shared" si="272"/>
        <v/>
      </c>
      <c r="I2157" s="234"/>
      <c r="J2157" s="234"/>
      <c r="K2157" s="234"/>
      <c r="L2157" s="234"/>
      <c r="M2157" s="308">
        <f t="shared" si="273"/>
        <v>0</v>
      </c>
      <c r="N2157" s="234"/>
      <c r="O2157" s="234"/>
      <c r="P2157" s="234"/>
      <c r="Q2157" s="234"/>
      <c r="R2157" s="234"/>
      <c r="S2157" s="234"/>
      <c r="T2157" s="234"/>
      <c r="U2157" s="234"/>
      <c r="V2157" s="234"/>
      <c r="W2157" s="234"/>
      <c r="X2157" s="234"/>
      <c r="Y2157" s="234"/>
      <c r="Z2157" s="234"/>
      <c r="AA2157" s="234"/>
      <c r="AB2157" s="234"/>
      <c r="AC2157" s="234"/>
      <c r="AD2157" s="234"/>
      <c r="AE2157" s="234"/>
      <c r="AF2157" s="234"/>
      <c r="AG2157" s="234"/>
      <c r="AH2157" s="234"/>
      <c r="AI2157" s="234"/>
      <c r="AJ2157" s="234"/>
      <c r="AK2157" s="234"/>
      <c r="AL2157" s="258" t="str">
        <f t="shared" si="275"/>
        <v>нет</v>
      </c>
      <c r="AM2157" s="258" t="str">
        <f t="shared" si="277"/>
        <v>нет</v>
      </c>
      <c r="AN2157" s="258">
        <f t="shared" si="274"/>
        <v>0</v>
      </c>
      <c r="AO2157" s="258" t="e">
        <f t="shared" si="276"/>
        <v>#VALUE!</v>
      </c>
    </row>
    <row r="2158" spans="1:41">
      <c r="A2158" s="261" t="e">
        <f t="shared" si="278"/>
        <v>#VALUE!</v>
      </c>
      <c r="B2158" s="241">
        <v>2155</v>
      </c>
      <c r="C2158" s="242"/>
      <c r="D2158" s="257" t="str">
        <f t="shared" si="271"/>
        <v/>
      </c>
      <c r="E2158" s="234"/>
      <c r="F2158" s="234"/>
      <c r="G2158" s="242"/>
      <c r="H2158" s="257" t="str">
        <f t="shared" si="272"/>
        <v/>
      </c>
      <c r="I2158" s="234"/>
      <c r="J2158" s="234"/>
      <c r="K2158" s="234"/>
      <c r="L2158" s="234"/>
      <c r="M2158" s="308">
        <f t="shared" si="273"/>
        <v>0</v>
      </c>
      <c r="N2158" s="234"/>
      <c r="O2158" s="234"/>
      <c r="P2158" s="234"/>
      <c r="Q2158" s="234"/>
      <c r="R2158" s="234"/>
      <c r="S2158" s="234"/>
      <c r="T2158" s="234"/>
      <c r="U2158" s="234"/>
      <c r="V2158" s="234"/>
      <c r="W2158" s="234"/>
      <c r="X2158" s="234"/>
      <c r="Y2158" s="234"/>
      <c r="Z2158" s="234"/>
      <c r="AA2158" s="234"/>
      <c r="AB2158" s="234"/>
      <c r="AC2158" s="234"/>
      <c r="AD2158" s="234"/>
      <c r="AE2158" s="234"/>
      <c r="AF2158" s="234"/>
      <c r="AG2158" s="234"/>
      <c r="AH2158" s="234"/>
      <c r="AI2158" s="234"/>
      <c r="AJ2158" s="234"/>
      <c r="AK2158" s="234"/>
      <c r="AL2158" s="258" t="str">
        <f t="shared" si="275"/>
        <v>нет</v>
      </c>
      <c r="AM2158" s="258" t="str">
        <f t="shared" si="277"/>
        <v>нет</v>
      </c>
      <c r="AN2158" s="258">
        <f t="shared" si="274"/>
        <v>0</v>
      </c>
      <c r="AO2158" s="258" t="e">
        <f t="shared" si="276"/>
        <v>#VALUE!</v>
      </c>
    </row>
    <row r="2159" spans="1:41">
      <c r="A2159" s="261" t="e">
        <f t="shared" si="278"/>
        <v>#VALUE!</v>
      </c>
      <c r="B2159" s="241">
        <v>2156</v>
      </c>
      <c r="C2159" s="242"/>
      <c r="D2159" s="257" t="str">
        <f t="shared" si="271"/>
        <v/>
      </c>
      <c r="E2159" s="234"/>
      <c r="F2159" s="234"/>
      <c r="G2159" s="242"/>
      <c r="H2159" s="257" t="str">
        <f t="shared" si="272"/>
        <v/>
      </c>
      <c r="I2159" s="234"/>
      <c r="J2159" s="234"/>
      <c r="K2159" s="234"/>
      <c r="L2159" s="234"/>
      <c r="M2159" s="308">
        <f t="shared" si="273"/>
        <v>0</v>
      </c>
      <c r="N2159" s="234"/>
      <c r="O2159" s="234"/>
      <c r="P2159" s="234"/>
      <c r="Q2159" s="234"/>
      <c r="R2159" s="234"/>
      <c r="S2159" s="234"/>
      <c r="T2159" s="234"/>
      <c r="U2159" s="234"/>
      <c r="V2159" s="234"/>
      <c r="W2159" s="234"/>
      <c r="X2159" s="234"/>
      <c r="Y2159" s="234"/>
      <c r="Z2159" s="234"/>
      <c r="AA2159" s="234"/>
      <c r="AB2159" s="234"/>
      <c r="AC2159" s="234"/>
      <c r="AD2159" s="234"/>
      <c r="AE2159" s="234"/>
      <c r="AF2159" s="234"/>
      <c r="AG2159" s="234"/>
      <c r="AH2159" s="234"/>
      <c r="AI2159" s="234"/>
      <c r="AJ2159" s="234"/>
      <c r="AK2159" s="234"/>
      <c r="AL2159" s="258" t="str">
        <f t="shared" si="275"/>
        <v>нет</v>
      </c>
      <c r="AM2159" s="258" t="str">
        <f t="shared" si="277"/>
        <v>нет</v>
      </c>
      <c r="AN2159" s="258">
        <f t="shared" si="274"/>
        <v>0</v>
      </c>
      <c r="AO2159" s="258" t="e">
        <f t="shared" si="276"/>
        <v>#VALUE!</v>
      </c>
    </row>
    <row r="2160" spans="1:41">
      <c r="A2160" s="261" t="e">
        <f t="shared" si="278"/>
        <v>#VALUE!</v>
      </c>
      <c r="B2160" s="241">
        <v>2157</v>
      </c>
      <c r="C2160" s="242"/>
      <c r="D2160" s="257" t="str">
        <f t="shared" si="271"/>
        <v/>
      </c>
      <c r="E2160" s="234"/>
      <c r="F2160" s="234"/>
      <c r="G2160" s="242"/>
      <c r="H2160" s="257" t="str">
        <f t="shared" si="272"/>
        <v/>
      </c>
      <c r="I2160" s="234"/>
      <c r="J2160" s="234"/>
      <c r="K2160" s="234"/>
      <c r="L2160" s="234"/>
      <c r="M2160" s="308">
        <f t="shared" si="273"/>
        <v>0</v>
      </c>
      <c r="N2160" s="234"/>
      <c r="O2160" s="234"/>
      <c r="P2160" s="234"/>
      <c r="Q2160" s="234"/>
      <c r="R2160" s="234"/>
      <c r="S2160" s="234"/>
      <c r="T2160" s="234"/>
      <c r="U2160" s="234"/>
      <c r="V2160" s="234"/>
      <c r="W2160" s="234"/>
      <c r="X2160" s="234"/>
      <c r="Y2160" s="234"/>
      <c r="Z2160" s="234"/>
      <c r="AA2160" s="234"/>
      <c r="AB2160" s="234"/>
      <c r="AC2160" s="234"/>
      <c r="AD2160" s="234"/>
      <c r="AE2160" s="234"/>
      <c r="AF2160" s="234"/>
      <c r="AG2160" s="234"/>
      <c r="AH2160" s="234"/>
      <c r="AI2160" s="234"/>
      <c r="AJ2160" s="234"/>
      <c r="AK2160" s="234"/>
      <c r="AL2160" s="258" t="str">
        <f t="shared" si="275"/>
        <v>нет</v>
      </c>
      <c r="AM2160" s="258" t="str">
        <f t="shared" si="277"/>
        <v>нет</v>
      </c>
      <c r="AN2160" s="258">
        <f t="shared" si="274"/>
        <v>0</v>
      </c>
      <c r="AO2160" s="258" t="e">
        <f t="shared" si="276"/>
        <v>#VALUE!</v>
      </c>
    </row>
    <row r="2161" spans="1:41">
      <c r="A2161" s="261" t="e">
        <f t="shared" si="278"/>
        <v>#VALUE!</v>
      </c>
      <c r="B2161" s="241">
        <v>2158</v>
      </c>
      <c r="C2161" s="242"/>
      <c r="D2161" s="257" t="str">
        <f t="shared" si="271"/>
        <v/>
      </c>
      <c r="E2161" s="234"/>
      <c r="F2161" s="234"/>
      <c r="G2161" s="242"/>
      <c r="H2161" s="257" t="str">
        <f t="shared" si="272"/>
        <v/>
      </c>
      <c r="I2161" s="234"/>
      <c r="J2161" s="234"/>
      <c r="K2161" s="234"/>
      <c r="L2161" s="234"/>
      <c r="M2161" s="308">
        <f t="shared" si="273"/>
        <v>0</v>
      </c>
      <c r="N2161" s="234"/>
      <c r="O2161" s="234"/>
      <c r="P2161" s="234"/>
      <c r="Q2161" s="234"/>
      <c r="R2161" s="234"/>
      <c r="S2161" s="234"/>
      <c r="T2161" s="234"/>
      <c r="U2161" s="234"/>
      <c r="V2161" s="234"/>
      <c r="W2161" s="234"/>
      <c r="X2161" s="234"/>
      <c r="Y2161" s="234"/>
      <c r="Z2161" s="234"/>
      <c r="AA2161" s="234"/>
      <c r="AB2161" s="234"/>
      <c r="AC2161" s="234"/>
      <c r="AD2161" s="234"/>
      <c r="AE2161" s="234"/>
      <c r="AF2161" s="234"/>
      <c r="AG2161" s="234"/>
      <c r="AH2161" s="234"/>
      <c r="AI2161" s="234"/>
      <c r="AJ2161" s="234"/>
      <c r="AK2161" s="234"/>
      <c r="AL2161" s="258" t="str">
        <f t="shared" si="275"/>
        <v>нет</v>
      </c>
      <c r="AM2161" s="258" t="str">
        <f t="shared" si="277"/>
        <v>нет</v>
      </c>
      <c r="AN2161" s="258">
        <f t="shared" si="274"/>
        <v>0</v>
      </c>
      <c r="AO2161" s="258" t="e">
        <f t="shared" si="276"/>
        <v>#VALUE!</v>
      </c>
    </row>
    <row r="2162" spans="1:41">
      <c r="A2162" s="261" t="e">
        <f t="shared" si="278"/>
        <v>#VALUE!</v>
      </c>
      <c r="B2162" s="241">
        <v>2159</v>
      </c>
      <c r="C2162" s="242"/>
      <c r="D2162" s="257" t="str">
        <f t="shared" si="271"/>
        <v/>
      </c>
      <c r="E2162" s="234"/>
      <c r="F2162" s="234"/>
      <c r="G2162" s="242"/>
      <c r="H2162" s="257" t="str">
        <f t="shared" si="272"/>
        <v/>
      </c>
      <c r="I2162" s="234"/>
      <c r="J2162" s="234"/>
      <c r="K2162" s="234"/>
      <c r="L2162" s="234"/>
      <c r="M2162" s="308">
        <f t="shared" si="273"/>
        <v>0</v>
      </c>
      <c r="N2162" s="234"/>
      <c r="O2162" s="234"/>
      <c r="P2162" s="234"/>
      <c r="Q2162" s="234"/>
      <c r="R2162" s="234"/>
      <c r="S2162" s="234"/>
      <c r="T2162" s="234"/>
      <c r="U2162" s="234"/>
      <c r="V2162" s="234"/>
      <c r="W2162" s="234"/>
      <c r="X2162" s="234"/>
      <c r="Y2162" s="234"/>
      <c r="Z2162" s="234"/>
      <c r="AA2162" s="234"/>
      <c r="AB2162" s="234"/>
      <c r="AC2162" s="234"/>
      <c r="AD2162" s="234"/>
      <c r="AE2162" s="234"/>
      <c r="AF2162" s="234"/>
      <c r="AG2162" s="234"/>
      <c r="AH2162" s="234"/>
      <c r="AI2162" s="234"/>
      <c r="AJ2162" s="234"/>
      <c r="AK2162" s="234"/>
      <c r="AL2162" s="258" t="str">
        <f t="shared" si="275"/>
        <v>нет</v>
      </c>
      <c r="AM2162" s="258" t="str">
        <f t="shared" si="277"/>
        <v>нет</v>
      </c>
      <c r="AN2162" s="258">
        <f t="shared" si="274"/>
        <v>0</v>
      </c>
      <c r="AO2162" s="258" t="e">
        <f t="shared" si="276"/>
        <v>#VALUE!</v>
      </c>
    </row>
    <row r="2163" spans="1:41">
      <c r="A2163" s="261" t="e">
        <f t="shared" si="278"/>
        <v>#VALUE!</v>
      </c>
      <c r="B2163" s="241">
        <v>2160</v>
      </c>
      <c r="C2163" s="242"/>
      <c r="D2163" s="257" t="str">
        <f t="shared" si="271"/>
        <v/>
      </c>
      <c r="E2163" s="234"/>
      <c r="F2163" s="234"/>
      <c r="G2163" s="242"/>
      <c r="H2163" s="257" t="str">
        <f t="shared" si="272"/>
        <v/>
      </c>
      <c r="I2163" s="234"/>
      <c r="J2163" s="234"/>
      <c r="K2163" s="234"/>
      <c r="L2163" s="234"/>
      <c r="M2163" s="308">
        <f t="shared" si="273"/>
        <v>0</v>
      </c>
      <c r="N2163" s="234"/>
      <c r="O2163" s="234"/>
      <c r="P2163" s="234"/>
      <c r="Q2163" s="234"/>
      <c r="R2163" s="234"/>
      <c r="S2163" s="234"/>
      <c r="T2163" s="234"/>
      <c r="U2163" s="234"/>
      <c r="V2163" s="234"/>
      <c r="W2163" s="234"/>
      <c r="X2163" s="234"/>
      <c r="Y2163" s="234"/>
      <c r="Z2163" s="234"/>
      <c r="AA2163" s="234"/>
      <c r="AB2163" s="234"/>
      <c r="AC2163" s="234"/>
      <c r="AD2163" s="234"/>
      <c r="AE2163" s="234"/>
      <c r="AF2163" s="234"/>
      <c r="AG2163" s="234"/>
      <c r="AH2163" s="234"/>
      <c r="AI2163" s="234"/>
      <c r="AJ2163" s="234"/>
      <c r="AK2163" s="234"/>
      <c r="AL2163" s="258" t="str">
        <f t="shared" si="275"/>
        <v>нет</v>
      </c>
      <c r="AM2163" s="258" t="str">
        <f t="shared" si="277"/>
        <v>нет</v>
      </c>
      <c r="AN2163" s="258">
        <f t="shared" si="274"/>
        <v>0</v>
      </c>
      <c r="AO2163" s="258" t="e">
        <f t="shared" si="276"/>
        <v>#VALUE!</v>
      </c>
    </row>
    <row r="2164" spans="1:41">
      <c r="A2164" s="261" t="e">
        <f t="shared" si="278"/>
        <v>#VALUE!</v>
      </c>
      <c r="B2164" s="241">
        <v>2161</v>
      </c>
      <c r="C2164" s="242"/>
      <c r="D2164" s="257" t="str">
        <f t="shared" si="271"/>
        <v/>
      </c>
      <c r="E2164" s="234"/>
      <c r="F2164" s="234"/>
      <c r="G2164" s="242"/>
      <c r="H2164" s="257" t="str">
        <f t="shared" si="272"/>
        <v/>
      </c>
      <c r="I2164" s="234"/>
      <c r="J2164" s="234"/>
      <c r="K2164" s="234"/>
      <c r="L2164" s="234"/>
      <c r="M2164" s="308">
        <f t="shared" si="273"/>
        <v>0</v>
      </c>
      <c r="N2164" s="234"/>
      <c r="O2164" s="234"/>
      <c r="P2164" s="234"/>
      <c r="Q2164" s="234"/>
      <c r="R2164" s="234"/>
      <c r="S2164" s="234"/>
      <c r="T2164" s="234"/>
      <c r="U2164" s="234"/>
      <c r="V2164" s="234"/>
      <c r="W2164" s="234"/>
      <c r="X2164" s="234"/>
      <c r="Y2164" s="234"/>
      <c r="Z2164" s="234"/>
      <c r="AA2164" s="234"/>
      <c r="AB2164" s="234"/>
      <c r="AC2164" s="234"/>
      <c r="AD2164" s="234"/>
      <c r="AE2164" s="234"/>
      <c r="AF2164" s="234"/>
      <c r="AG2164" s="234"/>
      <c r="AH2164" s="234"/>
      <c r="AI2164" s="234"/>
      <c r="AJ2164" s="234"/>
      <c r="AK2164" s="234"/>
      <c r="AL2164" s="258" t="str">
        <f t="shared" si="275"/>
        <v>нет</v>
      </c>
      <c r="AM2164" s="258" t="str">
        <f t="shared" si="277"/>
        <v>нет</v>
      </c>
      <c r="AN2164" s="258">
        <f t="shared" si="274"/>
        <v>0</v>
      </c>
      <c r="AO2164" s="258" t="e">
        <f t="shared" si="276"/>
        <v>#VALUE!</v>
      </c>
    </row>
    <row r="2165" spans="1:41">
      <c r="A2165" s="261" t="e">
        <f t="shared" si="278"/>
        <v>#VALUE!</v>
      </c>
      <c r="B2165" s="241">
        <v>2162</v>
      </c>
      <c r="C2165" s="242"/>
      <c r="D2165" s="257" t="str">
        <f t="shared" si="271"/>
        <v/>
      </c>
      <c r="E2165" s="234"/>
      <c r="F2165" s="234"/>
      <c r="G2165" s="242"/>
      <c r="H2165" s="257" t="str">
        <f t="shared" si="272"/>
        <v/>
      </c>
      <c r="I2165" s="234"/>
      <c r="J2165" s="234"/>
      <c r="K2165" s="234"/>
      <c r="L2165" s="234"/>
      <c r="M2165" s="308">
        <f t="shared" si="273"/>
        <v>0</v>
      </c>
      <c r="N2165" s="234"/>
      <c r="O2165" s="234"/>
      <c r="P2165" s="234"/>
      <c r="Q2165" s="234"/>
      <c r="R2165" s="234"/>
      <c r="S2165" s="234"/>
      <c r="T2165" s="234"/>
      <c r="U2165" s="234"/>
      <c r="V2165" s="234"/>
      <c r="W2165" s="234"/>
      <c r="X2165" s="234"/>
      <c r="Y2165" s="234"/>
      <c r="Z2165" s="234"/>
      <c r="AA2165" s="234"/>
      <c r="AB2165" s="234"/>
      <c r="AC2165" s="234"/>
      <c r="AD2165" s="234"/>
      <c r="AE2165" s="234"/>
      <c r="AF2165" s="234"/>
      <c r="AG2165" s="234"/>
      <c r="AH2165" s="234"/>
      <c r="AI2165" s="234"/>
      <c r="AJ2165" s="234"/>
      <c r="AK2165" s="234"/>
      <c r="AL2165" s="258" t="str">
        <f t="shared" si="275"/>
        <v>нет</v>
      </c>
      <c r="AM2165" s="258" t="str">
        <f t="shared" si="277"/>
        <v>нет</v>
      </c>
      <c r="AN2165" s="258">
        <f t="shared" si="274"/>
        <v>0</v>
      </c>
      <c r="AO2165" s="258" t="e">
        <f t="shared" si="276"/>
        <v>#VALUE!</v>
      </c>
    </row>
    <row r="2166" spans="1:41">
      <c r="A2166" s="261" t="e">
        <f t="shared" si="278"/>
        <v>#VALUE!</v>
      </c>
      <c r="B2166" s="241">
        <v>2163</v>
      </c>
      <c r="C2166" s="242"/>
      <c r="D2166" s="257" t="str">
        <f t="shared" si="271"/>
        <v/>
      </c>
      <c r="E2166" s="234"/>
      <c r="F2166" s="234"/>
      <c r="G2166" s="242"/>
      <c r="H2166" s="257" t="str">
        <f t="shared" si="272"/>
        <v/>
      </c>
      <c r="I2166" s="234"/>
      <c r="J2166" s="234"/>
      <c r="K2166" s="234"/>
      <c r="L2166" s="234"/>
      <c r="M2166" s="308">
        <f t="shared" si="273"/>
        <v>0</v>
      </c>
      <c r="N2166" s="234"/>
      <c r="O2166" s="234"/>
      <c r="P2166" s="234"/>
      <c r="Q2166" s="234"/>
      <c r="R2166" s="234"/>
      <c r="S2166" s="234"/>
      <c r="T2166" s="234"/>
      <c r="U2166" s="234"/>
      <c r="V2166" s="234"/>
      <c r="W2166" s="234"/>
      <c r="X2166" s="234"/>
      <c r="Y2166" s="234"/>
      <c r="Z2166" s="234"/>
      <c r="AA2166" s="234"/>
      <c r="AB2166" s="234"/>
      <c r="AC2166" s="234"/>
      <c r="AD2166" s="234"/>
      <c r="AE2166" s="234"/>
      <c r="AF2166" s="234"/>
      <c r="AG2166" s="234"/>
      <c r="AH2166" s="234"/>
      <c r="AI2166" s="234"/>
      <c r="AJ2166" s="234"/>
      <c r="AK2166" s="234"/>
      <c r="AL2166" s="258" t="str">
        <f t="shared" si="275"/>
        <v>нет</v>
      </c>
      <c r="AM2166" s="258" t="str">
        <f t="shared" si="277"/>
        <v>нет</v>
      </c>
      <c r="AN2166" s="258">
        <f t="shared" si="274"/>
        <v>0</v>
      </c>
      <c r="AO2166" s="258" t="e">
        <f t="shared" si="276"/>
        <v>#VALUE!</v>
      </c>
    </row>
    <row r="2167" spans="1:41">
      <c r="A2167" s="261" t="e">
        <f t="shared" si="278"/>
        <v>#VALUE!</v>
      </c>
      <c r="B2167" s="241">
        <v>2164</v>
      </c>
      <c r="C2167" s="242"/>
      <c r="D2167" s="257" t="str">
        <f t="shared" si="271"/>
        <v/>
      </c>
      <c r="E2167" s="234"/>
      <c r="F2167" s="234"/>
      <c r="G2167" s="242"/>
      <c r="H2167" s="257" t="str">
        <f t="shared" si="272"/>
        <v/>
      </c>
      <c r="I2167" s="234"/>
      <c r="J2167" s="234"/>
      <c r="K2167" s="234"/>
      <c r="L2167" s="234"/>
      <c r="M2167" s="308">
        <f t="shared" si="273"/>
        <v>0</v>
      </c>
      <c r="N2167" s="234"/>
      <c r="O2167" s="234"/>
      <c r="P2167" s="234"/>
      <c r="Q2167" s="234"/>
      <c r="R2167" s="234"/>
      <c r="S2167" s="234"/>
      <c r="T2167" s="234"/>
      <c r="U2167" s="234"/>
      <c r="V2167" s="234"/>
      <c r="W2167" s="234"/>
      <c r="X2167" s="234"/>
      <c r="Y2167" s="234"/>
      <c r="Z2167" s="234"/>
      <c r="AA2167" s="234"/>
      <c r="AB2167" s="234"/>
      <c r="AC2167" s="234"/>
      <c r="AD2167" s="234"/>
      <c r="AE2167" s="234"/>
      <c r="AF2167" s="234"/>
      <c r="AG2167" s="234"/>
      <c r="AH2167" s="234"/>
      <c r="AI2167" s="234"/>
      <c r="AJ2167" s="234"/>
      <c r="AK2167" s="234"/>
      <c r="AL2167" s="258" t="str">
        <f t="shared" si="275"/>
        <v>нет</v>
      </c>
      <c r="AM2167" s="258" t="str">
        <f t="shared" si="277"/>
        <v>нет</v>
      </c>
      <c r="AN2167" s="258">
        <f t="shared" si="274"/>
        <v>0</v>
      </c>
      <c r="AO2167" s="258" t="e">
        <f t="shared" si="276"/>
        <v>#VALUE!</v>
      </c>
    </row>
    <row r="2168" spans="1:41">
      <c r="A2168" s="261" t="e">
        <f t="shared" si="278"/>
        <v>#VALUE!</v>
      </c>
      <c r="B2168" s="241">
        <v>2165</v>
      </c>
      <c r="C2168" s="242"/>
      <c r="D2168" s="257" t="str">
        <f t="shared" si="271"/>
        <v/>
      </c>
      <c r="E2168" s="234"/>
      <c r="F2168" s="234"/>
      <c r="G2168" s="242"/>
      <c r="H2168" s="257" t="str">
        <f t="shared" si="272"/>
        <v/>
      </c>
      <c r="I2168" s="234"/>
      <c r="J2168" s="234"/>
      <c r="K2168" s="234"/>
      <c r="L2168" s="234"/>
      <c r="M2168" s="308">
        <f t="shared" si="273"/>
        <v>0</v>
      </c>
      <c r="N2168" s="234"/>
      <c r="O2168" s="234"/>
      <c r="P2168" s="234"/>
      <c r="Q2168" s="234"/>
      <c r="R2168" s="234"/>
      <c r="S2168" s="234"/>
      <c r="T2168" s="234"/>
      <c r="U2168" s="234"/>
      <c r="V2168" s="234"/>
      <c r="W2168" s="234"/>
      <c r="X2168" s="234"/>
      <c r="Y2168" s="234"/>
      <c r="Z2168" s="234"/>
      <c r="AA2168" s="234"/>
      <c r="AB2168" s="234"/>
      <c r="AC2168" s="234"/>
      <c r="AD2168" s="234"/>
      <c r="AE2168" s="234"/>
      <c r="AF2168" s="234"/>
      <c r="AG2168" s="234"/>
      <c r="AH2168" s="234"/>
      <c r="AI2168" s="234"/>
      <c r="AJ2168" s="234"/>
      <c r="AK2168" s="234"/>
      <c r="AL2168" s="258" t="str">
        <f t="shared" si="275"/>
        <v>нет</v>
      </c>
      <c r="AM2168" s="258" t="str">
        <f t="shared" si="277"/>
        <v>нет</v>
      </c>
      <c r="AN2168" s="258">
        <f t="shared" si="274"/>
        <v>0</v>
      </c>
      <c r="AO2168" s="258" t="e">
        <f t="shared" si="276"/>
        <v>#VALUE!</v>
      </c>
    </row>
    <row r="2169" spans="1:41">
      <c r="A2169" s="261" t="e">
        <f t="shared" si="278"/>
        <v>#VALUE!</v>
      </c>
      <c r="B2169" s="241">
        <v>2166</v>
      </c>
      <c r="C2169" s="242"/>
      <c r="D2169" s="257" t="str">
        <f t="shared" si="271"/>
        <v/>
      </c>
      <c r="E2169" s="234"/>
      <c r="F2169" s="234"/>
      <c r="G2169" s="242"/>
      <c r="H2169" s="257" t="str">
        <f t="shared" si="272"/>
        <v/>
      </c>
      <c r="I2169" s="234"/>
      <c r="J2169" s="234"/>
      <c r="K2169" s="234"/>
      <c r="L2169" s="234"/>
      <c r="M2169" s="308">
        <f t="shared" si="273"/>
        <v>0</v>
      </c>
      <c r="N2169" s="234"/>
      <c r="O2169" s="234"/>
      <c r="P2169" s="234"/>
      <c r="Q2169" s="234"/>
      <c r="R2169" s="234"/>
      <c r="S2169" s="234"/>
      <c r="T2169" s="234"/>
      <c r="U2169" s="234"/>
      <c r="V2169" s="234"/>
      <c r="W2169" s="234"/>
      <c r="X2169" s="234"/>
      <c r="Y2169" s="234"/>
      <c r="Z2169" s="234"/>
      <c r="AA2169" s="234"/>
      <c r="AB2169" s="234"/>
      <c r="AC2169" s="234"/>
      <c r="AD2169" s="234"/>
      <c r="AE2169" s="234"/>
      <c r="AF2169" s="234"/>
      <c r="AG2169" s="234"/>
      <c r="AH2169" s="234"/>
      <c r="AI2169" s="234"/>
      <c r="AJ2169" s="234"/>
      <c r="AK2169" s="234"/>
      <c r="AL2169" s="258" t="str">
        <f t="shared" si="275"/>
        <v>нет</v>
      </c>
      <c r="AM2169" s="258" t="str">
        <f t="shared" si="277"/>
        <v>нет</v>
      </c>
      <c r="AN2169" s="258">
        <f t="shared" si="274"/>
        <v>0</v>
      </c>
      <c r="AO2169" s="258" t="e">
        <f t="shared" si="276"/>
        <v>#VALUE!</v>
      </c>
    </row>
    <row r="2170" spans="1:41">
      <c r="A2170" s="261" t="e">
        <f t="shared" si="278"/>
        <v>#VALUE!</v>
      </c>
      <c r="B2170" s="241">
        <v>2167</v>
      </c>
      <c r="C2170" s="242"/>
      <c r="D2170" s="257" t="str">
        <f t="shared" si="271"/>
        <v/>
      </c>
      <c r="E2170" s="234"/>
      <c r="F2170" s="234"/>
      <c r="G2170" s="242"/>
      <c r="H2170" s="257" t="str">
        <f t="shared" si="272"/>
        <v/>
      </c>
      <c r="I2170" s="234"/>
      <c r="J2170" s="234"/>
      <c r="K2170" s="234"/>
      <c r="L2170" s="234"/>
      <c r="M2170" s="308">
        <f t="shared" si="273"/>
        <v>0</v>
      </c>
      <c r="N2170" s="234"/>
      <c r="O2170" s="234"/>
      <c r="P2170" s="234"/>
      <c r="Q2170" s="234"/>
      <c r="R2170" s="234"/>
      <c r="S2170" s="234"/>
      <c r="T2170" s="234"/>
      <c r="U2170" s="234"/>
      <c r="V2170" s="234"/>
      <c r="W2170" s="234"/>
      <c r="X2170" s="234"/>
      <c r="Y2170" s="234"/>
      <c r="Z2170" s="234"/>
      <c r="AA2170" s="234"/>
      <c r="AB2170" s="234"/>
      <c r="AC2170" s="234"/>
      <c r="AD2170" s="234"/>
      <c r="AE2170" s="234"/>
      <c r="AF2170" s="234"/>
      <c r="AG2170" s="234"/>
      <c r="AH2170" s="234"/>
      <c r="AI2170" s="234"/>
      <c r="AJ2170" s="234"/>
      <c r="AK2170" s="234"/>
      <c r="AL2170" s="258" t="str">
        <f t="shared" si="275"/>
        <v>нет</v>
      </c>
      <c r="AM2170" s="258" t="str">
        <f t="shared" si="277"/>
        <v>нет</v>
      </c>
      <c r="AN2170" s="258">
        <f t="shared" si="274"/>
        <v>0</v>
      </c>
      <c r="AO2170" s="258" t="e">
        <f t="shared" si="276"/>
        <v>#VALUE!</v>
      </c>
    </row>
    <row r="2171" spans="1:41">
      <c r="A2171" s="261" t="e">
        <f t="shared" si="278"/>
        <v>#VALUE!</v>
      </c>
      <c r="B2171" s="241">
        <v>2168</v>
      </c>
      <c r="C2171" s="242"/>
      <c r="D2171" s="257" t="str">
        <f t="shared" si="271"/>
        <v/>
      </c>
      <c r="E2171" s="234"/>
      <c r="F2171" s="234"/>
      <c r="G2171" s="242"/>
      <c r="H2171" s="257" t="str">
        <f t="shared" si="272"/>
        <v/>
      </c>
      <c r="I2171" s="234"/>
      <c r="J2171" s="234"/>
      <c r="K2171" s="234"/>
      <c r="L2171" s="234"/>
      <c r="M2171" s="308">
        <f t="shared" si="273"/>
        <v>0</v>
      </c>
      <c r="N2171" s="234"/>
      <c r="O2171" s="234"/>
      <c r="P2171" s="234"/>
      <c r="Q2171" s="234"/>
      <c r="R2171" s="234"/>
      <c r="S2171" s="234"/>
      <c r="T2171" s="234"/>
      <c r="U2171" s="234"/>
      <c r="V2171" s="234"/>
      <c r="W2171" s="234"/>
      <c r="X2171" s="234"/>
      <c r="Y2171" s="234"/>
      <c r="Z2171" s="234"/>
      <c r="AA2171" s="234"/>
      <c r="AB2171" s="234"/>
      <c r="AC2171" s="234"/>
      <c r="AD2171" s="234"/>
      <c r="AE2171" s="234"/>
      <c r="AF2171" s="234"/>
      <c r="AG2171" s="234"/>
      <c r="AH2171" s="234"/>
      <c r="AI2171" s="234"/>
      <c r="AJ2171" s="234"/>
      <c r="AK2171" s="234"/>
      <c r="AL2171" s="258" t="str">
        <f t="shared" si="275"/>
        <v>нет</v>
      </c>
      <c r="AM2171" s="258" t="str">
        <f t="shared" si="277"/>
        <v>нет</v>
      </c>
      <c r="AN2171" s="258">
        <f t="shared" si="274"/>
        <v>0</v>
      </c>
      <c r="AO2171" s="258" t="e">
        <f t="shared" si="276"/>
        <v>#VALUE!</v>
      </c>
    </row>
    <row r="2172" spans="1:41">
      <c r="A2172" s="261" t="e">
        <f t="shared" si="278"/>
        <v>#VALUE!</v>
      </c>
      <c r="B2172" s="241">
        <v>2169</v>
      </c>
      <c r="C2172" s="242"/>
      <c r="D2172" s="257" t="str">
        <f t="shared" si="271"/>
        <v/>
      </c>
      <c r="E2172" s="234"/>
      <c r="F2172" s="234"/>
      <c r="G2172" s="242"/>
      <c r="H2172" s="257" t="str">
        <f t="shared" si="272"/>
        <v/>
      </c>
      <c r="I2172" s="234"/>
      <c r="J2172" s="234"/>
      <c r="K2172" s="234"/>
      <c r="L2172" s="234"/>
      <c r="M2172" s="308">
        <f t="shared" si="273"/>
        <v>0</v>
      </c>
      <c r="N2172" s="234"/>
      <c r="O2172" s="234"/>
      <c r="P2172" s="234"/>
      <c r="Q2172" s="234"/>
      <c r="R2172" s="234"/>
      <c r="S2172" s="234"/>
      <c r="T2172" s="234"/>
      <c r="U2172" s="234"/>
      <c r="V2172" s="234"/>
      <c r="W2172" s="234"/>
      <c r="X2172" s="234"/>
      <c r="Y2172" s="234"/>
      <c r="Z2172" s="234"/>
      <c r="AA2172" s="234"/>
      <c r="AB2172" s="234"/>
      <c r="AC2172" s="234"/>
      <c r="AD2172" s="234"/>
      <c r="AE2172" s="234"/>
      <c r="AF2172" s="234"/>
      <c r="AG2172" s="234"/>
      <c r="AH2172" s="234"/>
      <c r="AI2172" s="234"/>
      <c r="AJ2172" s="234"/>
      <c r="AK2172" s="234"/>
      <c r="AL2172" s="258" t="str">
        <f t="shared" si="275"/>
        <v>нет</v>
      </c>
      <c r="AM2172" s="258" t="str">
        <f t="shared" si="277"/>
        <v>нет</v>
      </c>
      <c r="AN2172" s="258">
        <f t="shared" si="274"/>
        <v>0</v>
      </c>
      <c r="AO2172" s="258" t="e">
        <f t="shared" si="276"/>
        <v>#VALUE!</v>
      </c>
    </row>
    <row r="2173" spans="1:41">
      <c r="A2173" s="261" t="e">
        <f t="shared" si="278"/>
        <v>#VALUE!</v>
      </c>
      <c r="B2173" s="241">
        <v>2170</v>
      </c>
      <c r="C2173" s="242"/>
      <c r="D2173" s="257" t="str">
        <f t="shared" si="271"/>
        <v/>
      </c>
      <c r="E2173" s="234"/>
      <c r="F2173" s="234"/>
      <c r="G2173" s="242"/>
      <c r="H2173" s="257" t="str">
        <f t="shared" si="272"/>
        <v/>
      </c>
      <c r="I2173" s="234"/>
      <c r="J2173" s="234"/>
      <c r="K2173" s="234"/>
      <c r="L2173" s="234"/>
      <c r="M2173" s="308">
        <f t="shared" si="273"/>
        <v>0</v>
      </c>
      <c r="N2173" s="234"/>
      <c r="O2173" s="234"/>
      <c r="P2173" s="234"/>
      <c r="Q2173" s="234"/>
      <c r="R2173" s="234"/>
      <c r="S2173" s="234"/>
      <c r="T2173" s="234"/>
      <c r="U2173" s="234"/>
      <c r="V2173" s="234"/>
      <c r="W2173" s="234"/>
      <c r="X2173" s="234"/>
      <c r="Y2173" s="234"/>
      <c r="Z2173" s="234"/>
      <c r="AA2173" s="234"/>
      <c r="AB2173" s="234"/>
      <c r="AC2173" s="234"/>
      <c r="AD2173" s="234"/>
      <c r="AE2173" s="234"/>
      <c r="AF2173" s="234"/>
      <c r="AG2173" s="234"/>
      <c r="AH2173" s="234"/>
      <c r="AI2173" s="234"/>
      <c r="AJ2173" s="234"/>
      <c r="AK2173" s="234"/>
      <c r="AL2173" s="258" t="str">
        <f t="shared" si="275"/>
        <v>нет</v>
      </c>
      <c r="AM2173" s="258" t="str">
        <f t="shared" si="277"/>
        <v>нет</v>
      </c>
      <c r="AN2173" s="258">
        <f t="shared" si="274"/>
        <v>0</v>
      </c>
      <c r="AO2173" s="258" t="e">
        <f t="shared" si="276"/>
        <v>#VALUE!</v>
      </c>
    </row>
    <row r="2174" spans="1:41">
      <c r="A2174" s="261" t="e">
        <f t="shared" si="278"/>
        <v>#VALUE!</v>
      </c>
      <c r="B2174" s="241">
        <v>2171</v>
      </c>
      <c r="C2174" s="242"/>
      <c r="D2174" s="257" t="str">
        <f t="shared" si="271"/>
        <v/>
      </c>
      <c r="E2174" s="234"/>
      <c r="F2174" s="234"/>
      <c r="G2174" s="242"/>
      <c r="H2174" s="257" t="str">
        <f t="shared" si="272"/>
        <v/>
      </c>
      <c r="I2174" s="234"/>
      <c r="J2174" s="234"/>
      <c r="K2174" s="234"/>
      <c r="L2174" s="234"/>
      <c r="M2174" s="308">
        <f t="shared" si="273"/>
        <v>0</v>
      </c>
      <c r="N2174" s="234"/>
      <c r="O2174" s="234"/>
      <c r="P2174" s="234"/>
      <c r="Q2174" s="234"/>
      <c r="R2174" s="234"/>
      <c r="S2174" s="234"/>
      <c r="T2174" s="234"/>
      <c r="U2174" s="234"/>
      <c r="V2174" s="234"/>
      <c r="W2174" s="234"/>
      <c r="X2174" s="234"/>
      <c r="Y2174" s="234"/>
      <c r="Z2174" s="234"/>
      <c r="AA2174" s="234"/>
      <c r="AB2174" s="234"/>
      <c r="AC2174" s="234"/>
      <c r="AD2174" s="234"/>
      <c r="AE2174" s="234"/>
      <c r="AF2174" s="234"/>
      <c r="AG2174" s="234"/>
      <c r="AH2174" s="234"/>
      <c r="AI2174" s="234"/>
      <c r="AJ2174" s="234"/>
      <c r="AK2174" s="234"/>
      <c r="AL2174" s="258" t="str">
        <f t="shared" si="275"/>
        <v>нет</v>
      </c>
      <c r="AM2174" s="258" t="str">
        <f t="shared" si="277"/>
        <v>нет</v>
      </c>
      <c r="AN2174" s="258">
        <f t="shared" si="274"/>
        <v>0</v>
      </c>
      <c r="AO2174" s="258" t="e">
        <f t="shared" si="276"/>
        <v>#VALUE!</v>
      </c>
    </row>
    <row r="2175" spans="1:41">
      <c r="A2175" s="261" t="e">
        <f t="shared" si="278"/>
        <v>#VALUE!</v>
      </c>
      <c r="B2175" s="241">
        <v>2172</v>
      </c>
      <c r="C2175" s="242"/>
      <c r="D2175" s="257" t="str">
        <f t="shared" ref="D2175:D2238" si="279">IFERROR(VLOOKUP(C2175,msu,2,0),"")</f>
        <v/>
      </c>
      <c r="E2175" s="234"/>
      <c r="F2175" s="234"/>
      <c r="G2175" s="242"/>
      <c r="H2175" s="257" t="str">
        <f t="shared" ref="H2175:H2238" si="280">IFERROR(VLOOKUP(G2175,oo,2,0),"")</f>
        <v/>
      </c>
      <c r="I2175" s="234"/>
      <c r="J2175" s="234"/>
      <c r="K2175" s="234"/>
      <c r="L2175" s="234"/>
      <c r="M2175" s="308">
        <f t="shared" ref="M2175:M2238" si="281">COUNTA(N2175:AK2175)</f>
        <v>0</v>
      </c>
      <c r="N2175" s="234"/>
      <c r="O2175" s="234"/>
      <c r="P2175" s="234"/>
      <c r="Q2175" s="234"/>
      <c r="R2175" s="234"/>
      <c r="S2175" s="234"/>
      <c r="T2175" s="234"/>
      <c r="U2175" s="234"/>
      <c r="V2175" s="234"/>
      <c r="W2175" s="234"/>
      <c r="X2175" s="234"/>
      <c r="Y2175" s="234"/>
      <c r="Z2175" s="234"/>
      <c r="AA2175" s="234"/>
      <c r="AB2175" s="234"/>
      <c r="AC2175" s="234"/>
      <c r="AD2175" s="234"/>
      <c r="AE2175" s="234"/>
      <c r="AF2175" s="234"/>
      <c r="AG2175" s="234"/>
      <c r="AH2175" s="234"/>
      <c r="AI2175" s="234"/>
      <c r="AJ2175" s="234"/>
      <c r="AK2175" s="234"/>
      <c r="AL2175" s="258" t="str">
        <f t="shared" si="275"/>
        <v>нет</v>
      </c>
      <c r="AM2175" s="258" t="str">
        <f t="shared" si="277"/>
        <v>нет</v>
      </c>
      <c r="AN2175" s="258">
        <f t="shared" ref="AN2175:AN2238" si="282">COUNTIF(N2175:AK2175,"призер")+COUNTIF(N2175:AK2175,"победитель")</f>
        <v>0</v>
      </c>
      <c r="AO2175" s="258" t="e">
        <f t="shared" si="276"/>
        <v>#VALUE!</v>
      </c>
    </row>
    <row r="2176" spans="1:41">
      <c r="A2176" s="261" t="e">
        <f t="shared" si="278"/>
        <v>#VALUE!</v>
      </c>
      <c r="B2176" s="241">
        <v>2173</v>
      </c>
      <c r="C2176" s="242"/>
      <c r="D2176" s="257" t="str">
        <f t="shared" si="279"/>
        <v/>
      </c>
      <c r="E2176" s="234"/>
      <c r="F2176" s="234"/>
      <c r="G2176" s="242"/>
      <c r="H2176" s="257" t="str">
        <f t="shared" si="280"/>
        <v/>
      </c>
      <c r="I2176" s="234"/>
      <c r="J2176" s="234"/>
      <c r="K2176" s="234"/>
      <c r="L2176" s="234"/>
      <c r="M2176" s="308">
        <f t="shared" si="281"/>
        <v>0</v>
      </c>
      <c r="N2176" s="234"/>
      <c r="O2176" s="234"/>
      <c r="P2176" s="234"/>
      <c r="Q2176" s="234"/>
      <c r="R2176" s="234"/>
      <c r="S2176" s="234"/>
      <c r="T2176" s="234"/>
      <c r="U2176" s="234"/>
      <c r="V2176" s="234"/>
      <c r="W2176" s="234"/>
      <c r="X2176" s="234"/>
      <c r="Y2176" s="234"/>
      <c r="Z2176" s="234"/>
      <c r="AA2176" s="234"/>
      <c r="AB2176" s="234"/>
      <c r="AC2176" s="234"/>
      <c r="AD2176" s="234"/>
      <c r="AE2176" s="234"/>
      <c r="AF2176" s="234"/>
      <c r="AG2176" s="234"/>
      <c r="AH2176" s="234"/>
      <c r="AI2176" s="234"/>
      <c r="AJ2176" s="234"/>
      <c r="AK2176" s="234"/>
      <c r="AL2176" s="258" t="str">
        <f t="shared" si="275"/>
        <v>нет</v>
      </c>
      <c r="AM2176" s="258" t="str">
        <f t="shared" si="277"/>
        <v>нет</v>
      </c>
      <c r="AN2176" s="258">
        <f t="shared" si="282"/>
        <v>0</v>
      </c>
      <c r="AO2176" s="258" t="e">
        <f t="shared" si="276"/>
        <v>#VALUE!</v>
      </c>
    </row>
    <row r="2177" spans="1:41">
      <c r="A2177" s="261" t="e">
        <f t="shared" si="278"/>
        <v>#VALUE!</v>
      </c>
      <c r="B2177" s="241">
        <v>2174</v>
      </c>
      <c r="C2177" s="242"/>
      <c r="D2177" s="257" t="str">
        <f t="shared" si="279"/>
        <v/>
      </c>
      <c r="E2177" s="234"/>
      <c r="F2177" s="234"/>
      <c r="G2177" s="242"/>
      <c r="H2177" s="257" t="str">
        <f t="shared" si="280"/>
        <v/>
      </c>
      <c r="I2177" s="234"/>
      <c r="J2177" s="234"/>
      <c r="K2177" s="234"/>
      <c r="L2177" s="234"/>
      <c r="M2177" s="308">
        <f t="shared" si="281"/>
        <v>0</v>
      </c>
      <c r="N2177" s="234"/>
      <c r="O2177" s="234"/>
      <c r="P2177" s="234"/>
      <c r="Q2177" s="234"/>
      <c r="R2177" s="234"/>
      <c r="S2177" s="234"/>
      <c r="T2177" s="234"/>
      <c r="U2177" s="234"/>
      <c r="V2177" s="234"/>
      <c r="W2177" s="234"/>
      <c r="X2177" s="234"/>
      <c r="Y2177" s="234"/>
      <c r="Z2177" s="234"/>
      <c r="AA2177" s="234"/>
      <c r="AB2177" s="234"/>
      <c r="AC2177" s="234"/>
      <c r="AD2177" s="234"/>
      <c r="AE2177" s="234"/>
      <c r="AF2177" s="234"/>
      <c r="AG2177" s="234"/>
      <c r="AH2177" s="234"/>
      <c r="AI2177" s="234"/>
      <c r="AJ2177" s="234"/>
      <c r="AK2177" s="234"/>
      <c r="AL2177" s="258" t="str">
        <f t="shared" si="275"/>
        <v>нет</v>
      </c>
      <c r="AM2177" s="258" t="str">
        <f t="shared" si="277"/>
        <v>нет</v>
      </c>
      <c r="AN2177" s="258">
        <f t="shared" si="282"/>
        <v>0</v>
      </c>
      <c r="AO2177" s="258" t="e">
        <f t="shared" si="276"/>
        <v>#VALUE!</v>
      </c>
    </row>
    <row r="2178" spans="1:41">
      <c r="A2178" s="261" t="e">
        <f t="shared" si="278"/>
        <v>#VALUE!</v>
      </c>
      <c r="B2178" s="241">
        <v>2175</v>
      </c>
      <c r="C2178" s="242"/>
      <c r="D2178" s="257" t="str">
        <f t="shared" si="279"/>
        <v/>
      </c>
      <c r="E2178" s="234"/>
      <c r="F2178" s="234"/>
      <c r="G2178" s="242"/>
      <c r="H2178" s="257" t="str">
        <f t="shared" si="280"/>
        <v/>
      </c>
      <c r="I2178" s="234"/>
      <c r="J2178" s="234"/>
      <c r="K2178" s="234"/>
      <c r="L2178" s="234"/>
      <c r="M2178" s="308">
        <f t="shared" si="281"/>
        <v>0</v>
      </c>
      <c r="N2178" s="234"/>
      <c r="O2178" s="234"/>
      <c r="P2178" s="234"/>
      <c r="Q2178" s="234"/>
      <c r="R2178" s="234"/>
      <c r="S2178" s="234"/>
      <c r="T2178" s="234"/>
      <c r="U2178" s="234"/>
      <c r="V2178" s="234"/>
      <c r="W2178" s="234"/>
      <c r="X2178" s="234"/>
      <c r="Y2178" s="234"/>
      <c r="Z2178" s="234"/>
      <c r="AA2178" s="234"/>
      <c r="AB2178" s="234"/>
      <c r="AC2178" s="234"/>
      <c r="AD2178" s="234"/>
      <c r="AE2178" s="234"/>
      <c r="AF2178" s="234"/>
      <c r="AG2178" s="234"/>
      <c r="AH2178" s="234"/>
      <c r="AI2178" s="234"/>
      <c r="AJ2178" s="234"/>
      <c r="AK2178" s="234"/>
      <c r="AL2178" s="258" t="str">
        <f t="shared" si="275"/>
        <v>нет</v>
      </c>
      <c r="AM2178" s="258" t="str">
        <f t="shared" si="277"/>
        <v>нет</v>
      </c>
      <c r="AN2178" s="258">
        <f t="shared" si="282"/>
        <v>0</v>
      </c>
      <c r="AO2178" s="258" t="e">
        <f t="shared" si="276"/>
        <v>#VALUE!</v>
      </c>
    </row>
    <row r="2179" spans="1:41">
      <c r="A2179" s="261" t="e">
        <f t="shared" si="278"/>
        <v>#VALUE!</v>
      </c>
      <c r="B2179" s="241">
        <v>2176</v>
      </c>
      <c r="C2179" s="242"/>
      <c r="D2179" s="257" t="str">
        <f t="shared" si="279"/>
        <v/>
      </c>
      <c r="E2179" s="234"/>
      <c r="F2179" s="234"/>
      <c r="G2179" s="242"/>
      <c r="H2179" s="257" t="str">
        <f t="shared" si="280"/>
        <v/>
      </c>
      <c r="I2179" s="234"/>
      <c r="J2179" s="234"/>
      <c r="K2179" s="234"/>
      <c r="L2179" s="234"/>
      <c r="M2179" s="308">
        <f t="shared" si="281"/>
        <v>0</v>
      </c>
      <c r="N2179" s="234"/>
      <c r="O2179" s="234"/>
      <c r="P2179" s="234"/>
      <c r="Q2179" s="234"/>
      <c r="R2179" s="234"/>
      <c r="S2179" s="234"/>
      <c r="T2179" s="234"/>
      <c r="U2179" s="234"/>
      <c r="V2179" s="234"/>
      <c r="W2179" s="234"/>
      <c r="X2179" s="234"/>
      <c r="Y2179" s="234"/>
      <c r="Z2179" s="234"/>
      <c r="AA2179" s="234"/>
      <c r="AB2179" s="234"/>
      <c r="AC2179" s="234"/>
      <c r="AD2179" s="234"/>
      <c r="AE2179" s="234"/>
      <c r="AF2179" s="234"/>
      <c r="AG2179" s="234"/>
      <c r="AH2179" s="234"/>
      <c r="AI2179" s="234"/>
      <c r="AJ2179" s="234"/>
      <c r="AK2179" s="234"/>
      <c r="AL2179" s="258" t="str">
        <f t="shared" si="275"/>
        <v>нет</v>
      </c>
      <c r="AM2179" s="258" t="str">
        <f t="shared" si="277"/>
        <v>нет</v>
      </c>
      <c r="AN2179" s="258">
        <f t="shared" si="282"/>
        <v>0</v>
      </c>
      <c r="AO2179" s="258" t="e">
        <f t="shared" si="276"/>
        <v>#VALUE!</v>
      </c>
    </row>
    <row r="2180" spans="1:41">
      <c r="A2180" s="261" t="e">
        <f t="shared" si="278"/>
        <v>#VALUE!</v>
      </c>
      <c r="B2180" s="241">
        <v>2177</v>
      </c>
      <c r="C2180" s="242"/>
      <c r="D2180" s="257" t="str">
        <f t="shared" si="279"/>
        <v/>
      </c>
      <c r="E2180" s="234"/>
      <c r="F2180" s="234"/>
      <c r="G2180" s="242"/>
      <c r="H2180" s="257" t="str">
        <f t="shared" si="280"/>
        <v/>
      </c>
      <c r="I2180" s="234"/>
      <c r="J2180" s="234"/>
      <c r="K2180" s="234"/>
      <c r="L2180" s="234"/>
      <c r="M2180" s="308">
        <f t="shared" si="281"/>
        <v>0</v>
      </c>
      <c r="N2180" s="234"/>
      <c r="O2180" s="234"/>
      <c r="P2180" s="234"/>
      <c r="Q2180" s="234"/>
      <c r="R2180" s="234"/>
      <c r="S2180" s="234"/>
      <c r="T2180" s="234"/>
      <c r="U2180" s="234"/>
      <c r="V2180" s="234"/>
      <c r="W2180" s="234"/>
      <c r="X2180" s="234"/>
      <c r="Y2180" s="234"/>
      <c r="Z2180" s="234"/>
      <c r="AA2180" s="234"/>
      <c r="AB2180" s="234"/>
      <c r="AC2180" s="234"/>
      <c r="AD2180" s="234"/>
      <c r="AE2180" s="234"/>
      <c r="AF2180" s="234"/>
      <c r="AG2180" s="234"/>
      <c r="AH2180" s="234"/>
      <c r="AI2180" s="234"/>
      <c r="AJ2180" s="234"/>
      <c r="AK2180" s="234"/>
      <c r="AL2180" s="258" t="str">
        <f t="shared" si="275"/>
        <v>нет</v>
      </c>
      <c r="AM2180" s="258" t="str">
        <f t="shared" si="277"/>
        <v>нет</v>
      </c>
      <c r="AN2180" s="258">
        <f t="shared" si="282"/>
        <v>0</v>
      </c>
      <c r="AO2180" s="258" t="e">
        <f t="shared" si="276"/>
        <v>#VALUE!</v>
      </c>
    </row>
    <row r="2181" spans="1:41">
      <c r="A2181" s="261" t="e">
        <f t="shared" si="278"/>
        <v>#VALUE!</v>
      </c>
      <c r="B2181" s="241">
        <v>2178</v>
      </c>
      <c r="C2181" s="242"/>
      <c r="D2181" s="257" t="str">
        <f t="shared" si="279"/>
        <v/>
      </c>
      <c r="E2181" s="234"/>
      <c r="F2181" s="234"/>
      <c r="G2181" s="242"/>
      <c r="H2181" s="257" t="str">
        <f t="shared" si="280"/>
        <v/>
      </c>
      <c r="I2181" s="234"/>
      <c r="J2181" s="234"/>
      <c r="K2181" s="234"/>
      <c r="L2181" s="234"/>
      <c r="M2181" s="308">
        <f t="shared" si="281"/>
        <v>0</v>
      </c>
      <c r="N2181" s="234"/>
      <c r="O2181" s="234"/>
      <c r="P2181" s="234"/>
      <c r="Q2181" s="234"/>
      <c r="R2181" s="234"/>
      <c r="S2181" s="234"/>
      <c r="T2181" s="234"/>
      <c r="U2181" s="234"/>
      <c r="V2181" s="234"/>
      <c r="W2181" s="234"/>
      <c r="X2181" s="234"/>
      <c r="Y2181" s="234"/>
      <c r="Z2181" s="234"/>
      <c r="AA2181" s="234"/>
      <c r="AB2181" s="234"/>
      <c r="AC2181" s="234"/>
      <c r="AD2181" s="234"/>
      <c r="AE2181" s="234"/>
      <c r="AF2181" s="234"/>
      <c r="AG2181" s="234"/>
      <c r="AH2181" s="234"/>
      <c r="AI2181" s="234"/>
      <c r="AJ2181" s="234"/>
      <c r="AK2181" s="234"/>
      <c r="AL2181" s="258" t="str">
        <f t="shared" ref="AL2181:AL2244" si="283">IF($I2181&lt;5,"нет",IF($I2181&gt;9,"нет","да"))</f>
        <v>нет</v>
      </c>
      <c r="AM2181" s="258" t="str">
        <f t="shared" si="277"/>
        <v>нет</v>
      </c>
      <c r="AN2181" s="258">
        <f t="shared" si="282"/>
        <v>0</v>
      </c>
      <c r="AO2181" s="258" t="e">
        <f t="shared" ref="AO2181:AO2244" si="284">IF(LEN(G2181)=5,LEFT(G2181,1)+100,LEFT(G2181,2)+100)</f>
        <v>#VALUE!</v>
      </c>
    </row>
    <row r="2182" spans="1:41">
      <c r="A2182" s="261" t="e">
        <f t="shared" si="278"/>
        <v>#VALUE!</v>
      </c>
      <c r="B2182" s="241">
        <v>2179</v>
      </c>
      <c r="C2182" s="242"/>
      <c r="D2182" s="257" t="str">
        <f t="shared" si="279"/>
        <v/>
      </c>
      <c r="E2182" s="234"/>
      <c r="F2182" s="234"/>
      <c r="G2182" s="242"/>
      <c r="H2182" s="257" t="str">
        <f t="shared" si="280"/>
        <v/>
      </c>
      <c r="I2182" s="234"/>
      <c r="J2182" s="234"/>
      <c r="K2182" s="234"/>
      <c r="L2182" s="234"/>
      <c r="M2182" s="308">
        <f t="shared" si="281"/>
        <v>0</v>
      </c>
      <c r="N2182" s="234"/>
      <c r="O2182" s="234"/>
      <c r="P2182" s="234"/>
      <c r="Q2182" s="234"/>
      <c r="R2182" s="234"/>
      <c r="S2182" s="234"/>
      <c r="T2182" s="234"/>
      <c r="U2182" s="234"/>
      <c r="V2182" s="234"/>
      <c r="W2182" s="234"/>
      <c r="X2182" s="234"/>
      <c r="Y2182" s="234"/>
      <c r="Z2182" s="234"/>
      <c r="AA2182" s="234"/>
      <c r="AB2182" s="234"/>
      <c r="AC2182" s="234"/>
      <c r="AD2182" s="234"/>
      <c r="AE2182" s="234"/>
      <c r="AF2182" s="234"/>
      <c r="AG2182" s="234"/>
      <c r="AH2182" s="234"/>
      <c r="AI2182" s="234"/>
      <c r="AJ2182" s="234"/>
      <c r="AK2182" s="234"/>
      <c r="AL2182" s="258" t="str">
        <f t="shared" si="283"/>
        <v>нет</v>
      </c>
      <c r="AM2182" s="258" t="str">
        <f t="shared" ref="AM2182:AM2245" si="285">IF($I2182&lt;=9,"нет","да")</f>
        <v>нет</v>
      </c>
      <c r="AN2182" s="258">
        <f t="shared" si="282"/>
        <v>0</v>
      </c>
      <c r="AO2182" s="258" t="e">
        <f t="shared" si="284"/>
        <v>#VALUE!</v>
      </c>
    </row>
    <row r="2183" spans="1:41">
      <c r="A2183" s="261" t="e">
        <f t="shared" si="278"/>
        <v>#VALUE!</v>
      </c>
      <c r="B2183" s="241">
        <v>2180</v>
      </c>
      <c r="C2183" s="242"/>
      <c r="D2183" s="257" t="str">
        <f t="shared" si="279"/>
        <v/>
      </c>
      <c r="E2183" s="234"/>
      <c r="F2183" s="234"/>
      <c r="G2183" s="242"/>
      <c r="H2183" s="257" t="str">
        <f t="shared" si="280"/>
        <v/>
      </c>
      <c r="I2183" s="234"/>
      <c r="J2183" s="234"/>
      <c r="K2183" s="234"/>
      <c r="L2183" s="234"/>
      <c r="M2183" s="308">
        <f t="shared" si="281"/>
        <v>0</v>
      </c>
      <c r="N2183" s="234"/>
      <c r="O2183" s="234"/>
      <c r="P2183" s="234"/>
      <c r="Q2183" s="234"/>
      <c r="R2183" s="234"/>
      <c r="S2183" s="234"/>
      <c r="T2183" s="234"/>
      <c r="U2183" s="234"/>
      <c r="V2183" s="234"/>
      <c r="W2183" s="234"/>
      <c r="X2183" s="234"/>
      <c r="Y2183" s="234"/>
      <c r="Z2183" s="234"/>
      <c r="AA2183" s="234"/>
      <c r="AB2183" s="234"/>
      <c r="AC2183" s="234"/>
      <c r="AD2183" s="234"/>
      <c r="AE2183" s="234"/>
      <c r="AF2183" s="234"/>
      <c r="AG2183" s="234"/>
      <c r="AH2183" s="234"/>
      <c r="AI2183" s="234"/>
      <c r="AJ2183" s="234"/>
      <c r="AK2183" s="234"/>
      <c r="AL2183" s="258" t="str">
        <f t="shared" si="283"/>
        <v>нет</v>
      </c>
      <c r="AM2183" s="258" t="str">
        <f t="shared" si="285"/>
        <v>нет</v>
      </c>
      <c r="AN2183" s="258">
        <f t="shared" si="282"/>
        <v>0</v>
      </c>
      <c r="AO2183" s="258" t="e">
        <f t="shared" si="284"/>
        <v>#VALUE!</v>
      </c>
    </row>
    <row r="2184" spans="1:41">
      <c r="A2184" s="261" t="e">
        <f t="shared" ref="A2184:A2247" si="286">IF($AO2184=$C2184, "Код_ОО+МСУ_верно", "Требуется проверка кода ОО или МСУ, кроме 101, 102,103")</f>
        <v>#VALUE!</v>
      </c>
      <c r="B2184" s="241">
        <v>2181</v>
      </c>
      <c r="C2184" s="242"/>
      <c r="D2184" s="257" t="str">
        <f t="shared" si="279"/>
        <v/>
      </c>
      <c r="E2184" s="234"/>
      <c r="F2184" s="234"/>
      <c r="G2184" s="242"/>
      <c r="H2184" s="257" t="str">
        <f t="shared" si="280"/>
        <v/>
      </c>
      <c r="I2184" s="234"/>
      <c r="J2184" s="234"/>
      <c r="K2184" s="234"/>
      <c r="L2184" s="234"/>
      <c r="M2184" s="308">
        <f t="shared" si="281"/>
        <v>0</v>
      </c>
      <c r="N2184" s="234"/>
      <c r="O2184" s="234"/>
      <c r="P2184" s="234"/>
      <c r="Q2184" s="234"/>
      <c r="R2184" s="234"/>
      <c r="S2184" s="234"/>
      <c r="T2184" s="234"/>
      <c r="U2184" s="234"/>
      <c r="V2184" s="234"/>
      <c r="W2184" s="234"/>
      <c r="X2184" s="234"/>
      <c r="Y2184" s="234"/>
      <c r="Z2184" s="234"/>
      <c r="AA2184" s="234"/>
      <c r="AB2184" s="234"/>
      <c r="AC2184" s="234"/>
      <c r="AD2184" s="234"/>
      <c r="AE2184" s="234"/>
      <c r="AF2184" s="234"/>
      <c r="AG2184" s="234"/>
      <c r="AH2184" s="234"/>
      <c r="AI2184" s="234"/>
      <c r="AJ2184" s="234"/>
      <c r="AK2184" s="234"/>
      <c r="AL2184" s="258" t="str">
        <f t="shared" si="283"/>
        <v>нет</v>
      </c>
      <c r="AM2184" s="258" t="str">
        <f t="shared" si="285"/>
        <v>нет</v>
      </c>
      <c r="AN2184" s="258">
        <f t="shared" si="282"/>
        <v>0</v>
      </c>
      <c r="AO2184" s="258" t="e">
        <f t="shared" si="284"/>
        <v>#VALUE!</v>
      </c>
    </row>
    <row r="2185" spans="1:41">
      <c r="A2185" s="261" t="e">
        <f t="shared" si="286"/>
        <v>#VALUE!</v>
      </c>
      <c r="B2185" s="241">
        <v>2182</v>
      </c>
      <c r="C2185" s="242"/>
      <c r="D2185" s="257" t="str">
        <f t="shared" si="279"/>
        <v/>
      </c>
      <c r="E2185" s="234"/>
      <c r="F2185" s="234"/>
      <c r="G2185" s="242"/>
      <c r="H2185" s="257" t="str">
        <f t="shared" si="280"/>
        <v/>
      </c>
      <c r="I2185" s="234"/>
      <c r="J2185" s="234"/>
      <c r="K2185" s="234"/>
      <c r="L2185" s="234"/>
      <c r="M2185" s="308">
        <f t="shared" si="281"/>
        <v>0</v>
      </c>
      <c r="N2185" s="234"/>
      <c r="O2185" s="234"/>
      <c r="P2185" s="234"/>
      <c r="Q2185" s="234"/>
      <c r="R2185" s="234"/>
      <c r="S2185" s="234"/>
      <c r="T2185" s="234"/>
      <c r="U2185" s="234"/>
      <c r="V2185" s="234"/>
      <c r="W2185" s="234"/>
      <c r="X2185" s="234"/>
      <c r="Y2185" s="234"/>
      <c r="Z2185" s="234"/>
      <c r="AA2185" s="234"/>
      <c r="AB2185" s="234"/>
      <c r="AC2185" s="234"/>
      <c r="AD2185" s="234"/>
      <c r="AE2185" s="234"/>
      <c r="AF2185" s="234"/>
      <c r="AG2185" s="234"/>
      <c r="AH2185" s="234"/>
      <c r="AI2185" s="234"/>
      <c r="AJ2185" s="234"/>
      <c r="AK2185" s="234"/>
      <c r="AL2185" s="258" t="str">
        <f t="shared" si="283"/>
        <v>нет</v>
      </c>
      <c r="AM2185" s="258" t="str">
        <f t="shared" si="285"/>
        <v>нет</v>
      </c>
      <c r="AN2185" s="258">
        <f t="shared" si="282"/>
        <v>0</v>
      </c>
      <c r="AO2185" s="258" t="e">
        <f t="shared" si="284"/>
        <v>#VALUE!</v>
      </c>
    </row>
    <row r="2186" spans="1:41">
      <c r="A2186" s="261" t="e">
        <f t="shared" si="286"/>
        <v>#VALUE!</v>
      </c>
      <c r="B2186" s="241">
        <v>2183</v>
      </c>
      <c r="C2186" s="242"/>
      <c r="D2186" s="257" t="str">
        <f t="shared" si="279"/>
        <v/>
      </c>
      <c r="E2186" s="234"/>
      <c r="F2186" s="234"/>
      <c r="G2186" s="242"/>
      <c r="H2186" s="257" t="str">
        <f t="shared" si="280"/>
        <v/>
      </c>
      <c r="I2186" s="234"/>
      <c r="J2186" s="234"/>
      <c r="K2186" s="234"/>
      <c r="L2186" s="234"/>
      <c r="M2186" s="308">
        <f t="shared" si="281"/>
        <v>0</v>
      </c>
      <c r="N2186" s="234"/>
      <c r="O2186" s="234"/>
      <c r="P2186" s="234"/>
      <c r="Q2186" s="234"/>
      <c r="R2186" s="234"/>
      <c r="S2186" s="234"/>
      <c r="T2186" s="234"/>
      <c r="U2186" s="234"/>
      <c r="V2186" s="234"/>
      <c r="W2186" s="234"/>
      <c r="X2186" s="234"/>
      <c r="Y2186" s="234"/>
      <c r="Z2186" s="234"/>
      <c r="AA2186" s="234"/>
      <c r="AB2186" s="234"/>
      <c r="AC2186" s="234"/>
      <c r="AD2186" s="234"/>
      <c r="AE2186" s="234"/>
      <c r="AF2186" s="234"/>
      <c r="AG2186" s="234"/>
      <c r="AH2186" s="234"/>
      <c r="AI2186" s="234"/>
      <c r="AJ2186" s="234"/>
      <c r="AK2186" s="234"/>
      <c r="AL2186" s="258" t="str">
        <f t="shared" si="283"/>
        <v>нет</v>
      </c>
      <c r="AM2186" s="258" t="str">
        <f t="shared" si="285"/>
        <v>нет</v>
      </c>
      <c r="AN2186" s="258">
        <f t="shared" si="282"/>
        <v>0</v>
      </c>
      <c r="AO2186" s="258" t="e">
        <f t="shared" si="284"/>
        <v>#VALUE!</v>
      </c>
    </row>
    <row r="2187" spans="1:41">
      <c r="A2187" s="261" t="e">
        <f t="shared" si="286"/>
        <v>#VALUE!</v>
      </c>
      <c r="B2187" s="241">
        <v>2184</v>
      </c>
      <c r="C2187" s="242"/>
      <c r="D2187" s="257" t="str">
        <f t="shared" si="279"/>
        <v/>
      </c>
      <c r="E2187" s="234"/>
      <c r="F2187" s="234"/>
      <c r="G2187" s="242"/>
      <c r="H2187" s="257" t="str">
        <f t="shared" si="280"/>
        <v/>
      </c>
      <c r="I2187" s="234"/>
      <c r="J2187" s="234"/>
      <c r="K2187" s="234"/>
      <c r="L2187" s="234"/>
      <c r="M2187" s="308">
        <f t="shared" si="281"/>
        <v>0</v>
      </c>
      <c r="N2187" s="234"/>
      <c r="O2187" s="234"/>
      <c r="P2187" s="234"/>
      <c r="Q2187" s="234"/>
      <c r="R2187" s="234"/>
      <c r="S2187" s="234"/>
      <c r="T2187" s="234"/>
      <c r="U2187" s="234"/>
      <c r="V2187" s="234"/>
      <c r="W2187" s="234"/>
      <c r="X2187" s="234"/>
      <c r="Y2187" s="234"/>
      <c r="Z2187" s="234"/>
      <c r="AA2187" s="234"/>
      <c r="AB2187" s="234"/>
      <c r="AC2187" s="234"/>
      <c r="AD2187" s="234"/>
      <c r="AE2187" s="234"/>
      <c r="AF2187" s="234"/>
      <c r="AG2187" s="234"/>
      <c r="AH2187" s="234"/>
      <c r="AI2187" s="234"/>
      <c r="AJ2187" s="234"/>
      <c r="AK2187" s="234"/>
      <c r="AL2187" s="258" t="str">
        <f t="shared" si="283"/>
        <v>нет</v>
      </c>
      <c r="AM2187" s="258" t="str">
        <f t="shared" si="285"/>
        <v>нет</v>
      </c>
      <c r="AN2187" s="258">
        <f t="shared" si="282"/>
        <v>0</v>
      </c>
      <c r="AO2187" s="258" t="e">
        <f t="shared" si="284"/>
        <v>#VALUE!</v>
      </c>
    </row>
    <row r="2188" spans="1:41">
      <c r="A2188" s="261" t="e">
        <f t="shared" si="286"/>
        <v>#VALUE!</v>
      </c>
      <c r="B2188" s="241">
        <v>2185</v>
      </c>
      <c r="C2188" s="242"/>
      <c r="D2188" s="257" t="str">
        <f t="shared" si="279"/>
        <v/>
      </c>
      <c r="E2188" s="234"/>
      <c r="F2188" s="234"/>
      <c r="G2188" s="242"/>
      <c r="H2188" s="257" t="str">
        <f t="shared" si="280"/>
        <v/>
      </c>
      <c r="I2188" s="234"/>
      <c r="J2188" s="234"/>
      <c r="K2188" s="234"/>
      <c r="L2188" s="234"/>
      <c r="M2188" s="308">
        <f t="shared" si="281"/>
        <v>0</v>
      </c>
      <c r="N2188" s="234"/>
      <c r="O2188" s="234"/>
      <c r="P2188" s="234"/>
      <c r="Q2188" s="234"/>
      <c r="R2188" s="234"/>
      <c r="S2188" s="234"/>
      <c r="T2188" s="234"/>
      <c r="U2188" s="234"/>
      <c r="V2188" s="234"/>
      <c r="W2188" s="234"/>
      <c r="X2188" s="234"/>
      <c r="Y2188" s="234"/>
      <c r="Z2188" s="234"/>
      <c r="AA2188" s="234"/>
      <c r="AB2188" s="234"/>
      <c r="AC2188" s="234"/>
      <c r="AD2188" s="234"/>
      <c r="AE2188" s="234"/>
      <c r="AF2188" s="234"/>
      <c r="AG2188" s="234"/>
      <c r="AH2188" s="234"/>
      <c r="AI2188" s="234"/>
      <c r="AJ2188" s="234"/>
      <c r="AK2188" s="234"/>
      <c r="AL2188" s="258" t="str">
        <f t="shared" si="283"/>
        <v>нет</v>
      </c>
      <c r="AM2188" s="258" t="str">
        <f t="shared" si="285"/>
        <v>нет</v>
      </c>
      <c r="AN2188" s="258">
        <f t="shared" si="282"/>
        <v>0</v>
      </c>
      <c r="AO2188" s="258" t="e">
        <f t="shared" si="284"/>
        <v>#VALUE!</v>
      </c>
    </row>
    <row r="2189" spans="1:41">
      <c r="A2189" s="261" t="e">
        <f t="shared" si="286"/>
        <v>#VALUE!</v>
      </c>
      <c r="B2189" s="241">
        <v>2186</v>
      </c>
      <c r="C2189" s="242"/>
      <c r="D2189" s="257" t="str">
        <f t="shared" si="279"/>
        <v/>
      </c>
      <c r="E2189" s="234"/>
      <c r="F2189" s="234"/>
      <c r="G2189" s="242"/>
      <c r="H2189" s="257" t="str">
        <f t="shared" si="280"/>
        <v/>
      </c>
      <c r="I2189" s="234"/>
      <c r="J2189" s="234"/>
      <c r="K2189" s="234"/>
      <c r="L2189" s="234"/>
      <c r="M2189" s="308">
        <f t="shared" si="281"/>
        <v>0</v>
      </c>
      <c r="N2189" s="234"/>
      <c r="O2189" s="234"/>
      <c r="P2189" s="234"/>
      <c r="Q2189" s="234"/>
      <c r="R2189" s="234"/>
      <c r="S2189" s="234"/>
      <c r="T2189" s="234"/>
      <c r="U2189" s="234"/>
      <c r="V2189" s="234"/>
      <c r="W2189" s="234"/>
      <c r="X2189" s="234"/>
      <c r="Y2189" s="234"/>
      <c r="Z2189" s="234"/>
      <c r="AA2189" s="234"/>
      <c r="AB2189" s="234"/>
      <c r="AC2189" s="234"/>
      <c r="AD2189" s="234"/>
      <c r="AE2189" s="234"/>
      <c r="AF2189" s="234"/>
      <c r="AG2189" s="234"/>
      <c r="AH2189" s="234"/>
      <c r="AI2189" s="234"/>
      <c r="AJ2189" s="234"/>
      <c r="AK2189" s="234"/>
      <c r="AL2189" s="258" t="str">
        <f t="shared" si="283"/>
        <v>нет</v>
      </c>
      <c r="AM2189" s="258" t="str">
        <f t="shared" si="285"/>
        <v>нет</v>
      </c>
      <c r="AN2189" s="258">
        <f t="shared" si="282"/>
        <v>0</v>
      </c>
      <c r="AO2189" s="258" t="e">
        <f t="shared" si="284"/>
        <v>#VALUE!</v>
      </c>
    </row>
    <row r="2190" spans="1:41">
      <c r="A2190" s="261" t="e">
        <f t="shared" si="286"/>
        <v>#VALUE!</v>
      </c>
      <c r="B2190" s="241">
        <v>2187</v>
      </c>
      <c r="C2190" s="242"/>
      <c r="D2190" s="257" t="str">
        <f t="shared" si="279"/>
        <v/>
      </c>
      <c r="E2190" s="234"/>
      <c r="F2190" s="234"/>
      <c r="G2190" s="242"/>
      <c r="H2190" s="257" t="str">
        <f t="shared" si="280"/>
        <v/>
      </c>
      <c r="I2190" s="234"/>
      <c r="J2190" s="234"/>
      <c r="K2190" s="234"/>
      <c r="L2190" s="234"/>
      <c r="M2190" s="308">
        <f t="shared" si="281"/>
        <v>0</v>
      </c>
      <c r="N2190" s="234"/>
      <c r="O2190" s="234"/>
      <c r="P2190" s="234"/>
      <c r="Q2190" s="234"/>
      <c r="R2190" s="234"/>
      <c r="S2190" s="234"/>
      <c r="T2190" s="234"/>
      <c r="U2190" s="234"/>
      <c r="V2190" s="234"/>
      <c r="W2190" s="234"/>
      <c r="X2190" s="234"/>
      <c r="Y2190" s="234"/>
      <c r="Z2190" s="234"/>
      <c r="AA2190" s="234"/>
      <c r="AB2190" s="234"/>
      <c r="AC2190" s="234"/>
      <c r="AD2190" s="234"/>
      <c r="AE2190" s="234"/>
      <c r="AF2190" s="234"/>
      <c r="AG2190" s="234"/>
      <c r="AH2190" s="234"/>
      <c r="AI2190" s="234"/>
      <c r="AJ2190" s="234"/>
      <c r="AK2190" s="234"/>
      <c r="AL2190" s="258" t="str">
        <f t="shared" si="283"/>
        <v>нет</v>
      </c>
      <c r="AM2190" s="258" t="str">
        <f t="shared" si="285"/>
        <v>нет</v>
      </c>
      <c r="AN2190" s="258">
        <f t="shared" si="282"/>
        <v>0</v>
      </c>
      <c r="AO2190" s="258" t="e">
        <f t="shared" si="284"/>
        <v>#VALUE!</v>
      </c>
    </row>
    <row r="2191" spans="1:41">
      <c r="A2191" s="261" t="e">
        <f t="shared" si="286"/>
        <v>#VALUE!</v>
      </c>
      <c r="B2191" s="241">
        <v>2188</v>
      </c>
      <c r="C2191" s="242"/>
      <c r="D2191" s="257" t="str">
        <f t="shared" si="279"/>
        <v/>
      </c>
      <c r="E2191" s="234"/>
      <c r="F2191" s="234"/>
      <c r="G2191" s="242"/>
      <c r="H2191" s="257" t="str">
        <f t="shared" si="280"/>
        <v/>
      </c>
      <c r="I2191" s="234"/>
      <c r="J2191" s="234"/>
      <c r="K2191" s="234"/>
      <c r="L2191" s="234"/>
      <c r="M2191" s="308">
        <f t="shared" si="281"/>
        <v>0</v>
      </c>
      <c r="N2191" s="234"/>
      <c r="O2191" s="234"/>
      <c r="P2191" s="234"/>
      <c r="Q2191" s="234"/>
      <c r="R2191" s="234"/>
      <c r="S2191" s="234"/>
      <c r="T2191" s="234"/>
      <c r="U2191" s="234"/>
      <c r="V2191" s="234"/>
      <c r="W2191" s="234"/>
      <c r="X2191" s="234"/>
      <c r="Y2191" s="234"/>
      <c r="Z2191" s="234"/>
      <c r="AA2191" s="234"/>
      <c r="AB2191" s="234"/>
      <c r="AC2191" s="234"/>
      <c r="AD2191" s="234"/>
      <c r="AE2191" s="234"/>
      <c r="AF2191" s="234"/>
      <c r="AG2191" s="234"/>
      <c r="AH2191" s="234"/>
      <c r="AI2191" s="234"/>
      <c r="AJ2191" s="234"/>
      <c r="AK2191" s="234"/>
      <c r="AL2191" s="258" t="str">
        <f t="shared" si="283"/>
        <v>нет</v>
      </c>
      <c r="AM2191" s="258" t="str">
        <f t="shared" si="285"/>
        <v>нет</v>
      </c>
      <c r="AN2191" s="258">
        <f t="shared" si="282"/>
        <v>0</v>
      </c>
      <c r="AO2191" s="258" t="e">
        <f t="shared" si="284"/>
        <v>#VALUE!</v>
      </c>
    </row>
    <row r="2192" spans="1:41">
      <c r="A2192" s="261" t="e">
        <f t="shared" si="286"/>
        <v>#VALUE!</v>
      </c>
      <c r="B2192" s="241">
        <v>2189</v>
      </c>
      <c r="C2192" s="242"/>
      <c r="D2192" s="257" t="str">
        <f t="shared" si="279"/>
        <v/>
      </c>
      <c r="E2192" s="234"/>
      <c r="F2192" s="234"/>
      <c r="G2192" s="242"/>
      <c r="H2192" s="257" t="str">
        <f t="shared" si="280"/>
        <v/>
      </c>
      <c r="I2192" s="234"/>
      <c r="J2192" s="234"/>
      <c r="K2192" s="234"/>
      <c r="L2192" s="234"/>
      <c r="M2192" s="308">
        <f t="shared" si="281"/>
        <v>0</v>
      </c>
      <c r="N2192" s="234"/>
      <c r="O2192" s="234"/>
      <c r="P2192" s="234"/>
      <c r="Q2192" s="234"/>
      <c r="R2192" s="234"/>
      <c r="S2192" s="234"/>
      <c r="T2192" s="234"/>
      <c r="U2192" s="234"/>
      <c r="V2192" s="234"/>
      <c r="W2192" s="234"/>
      <c r="X2192" s="234"/>
      <c r="Y2192" s="234"/>
      <c r="Z2192" s="234"/>
      <c r="AA2192" s="234"/>
      <c r="AB2192" s="234"/>
      <c r="AC2192" s="234"/>
      <c r="AD2192" s="234"/>
      <c r="AE2192" s="234"/>
      <c r="AF2192" s="234"/>
      <c r="AG2192" s="234"/>
      <c r="AH2192" s="234"/>
      <c r="AI2192" s="234"/>
      <c r="AJ2192" s="234"/>
      <c r="AK2192" s="234"/>
      <c r="AL2192" s="258" t="str">
        <f t="shared" si="283"/>
        <v>нет</v>
      </c>
      <c r="AM2192" s="258" t="str">
        <f t="shared" si="285"/>
        <v>нет</v>
      </c>
      <c r="AN2192" s="258">
        <f t="shared" si="282"/>
        <v>0</v>
      </c>
      <c r="AO2192" s="258" t="e">
        <f t="shared" si="284"/>
        <v>#VALUE!</v>
      </c>
    </row>
    <row r="2193" spans="1:41">
      <c r="A2193" s="261" t="e">
        <f t="shared" si="286"/>
        <v>#VALUE!</v>
      </c>
      <c r="B2193" s="241">
        <v>2190</v>
      </c>
      <c r="C2193" s="242"/>
      <c r="D2193" s="257" t="str">
        <f t="shared" si="279"/>
        <v/>
      </c>
      <c r="E2193" s="234"/>
      <c r="F2193" s="234"/>
      <c r="G2193" s="242"/>
      <c r="H2193" s="257" t="str">
        <f t="shared" si="280"/>
        <v/>
      </c>
      <c r="I2193" s="234"/>
      <c r="J2193" s="234"/>
      <c r="K2193" s="234"/>
      <c r="L2193" s="234"/>
      <c r="M2193" s="308">
        <f t="shared" si="281"/>
        <v>0</v>
      </c>
      <c r="N2193" s="234"/>
      <c r="O2193" s="234"/>
      <c r="P2193" s="234"/>
      <c r="Q2193" s="234"/>
      <c r="R2193" s="234"/>
      <c r="S2193" s="234"/>
      <c r="T2193" s="234"/>
      <c r="U2193" s="234"/>
      <c r="V2193" s="234"/>
      <c r="W2193" s="234"/>
      <c r="X2193" s="234"/>
      <c r="Y2193" s="234"/>
      <c r="Z2193" s="234"/>
      <c r="AA2193" s="234"/>
      <c r="AB2193" s="234"/>
      <c r="AC2193" s="234"/>
      <c r="AD2193" s="234"/>
      <c r="AE2193" s="234"/>
      <c r="AF2193" s="234"/>
      <c r="AG2193" s="234"/>
      <c r="AH2193" s="234"/>
      <c r="AI2193" s="234"/>
      <c r="AJ2193" s="234"/>
      <c r="AK2193" s="234"/>
      <c r="AL2193" s="258" t="str">
        <f t="shared" si="283"/>
        <v>нет</v>
      </c>
      <c r="AM2193" s="258" t="str">
        <f t="shared" si="285"/>
        <v>нет</v>
      </c>
      <c r="AN2193" s="258">
        <f t="shared" si="282"/>
        <v>0</v>
      </c>
      <c r="AO2193" s="258" t="e">
        <f t="shared" si="284"/>
        <v>#VALUE!</v>
      </c>
    </row>
    <row r="2194" spans="1:41">
      <c r="A2194" s="261" t="e">
        <f t="shared" si="286"/>
        <v>#VALUE!</v>
      </c>
      <c r="B2194" s="241">
        <v>2191</v>
      </c>
      <c r="C2194" s="242"/>
      <c r="D2194" s="257" t="str">
        <f t="shared" si="279"/>
        <v/>
      </c>
      <c r="E2194" s="234"/>
      <c r="F2194" s="234"/>
      <c r="G2194" s="242"/>
      <c r="H2194" s="257" t="str">
        <f t="shared" si="280"/>
        <v/>
      </c>
      <c r="I2194" s="234"/>
      <c r="J2194" s="234"/>
      <c r="K2194" s="234"/>
      <c r="L2194" s="234"/>
      <c r="M2194" s="308">
        <f t="shared" si="281"/>
        <v>0</v>
      </c>
      <c r="N2194" s="234"/>
      <c r="O2194" s="234"/>
      <c r="P2194" s="234"/>
      <c r="Q2194" s="234"/>
      <c r="R2194" s="234"/>
      <c r="S2194" s="234"/>
      <c r="T2194" s="234"/>
      <c r="U2194" s="234"/>
      <c r="V2194" s="234"/>
      <c r="W2194" s="234"/>
      <c r="X2194" s="234"/>
      <c r="Y2194" s="234"/>
      <c r="Z2194" s="234"/>
      <c r="AA2194" s="234"/>
      <c r="AB2194" s="234"/>
      <c r="AC2194" s="234"/>
      <c r="AD2194" s="234"/>
      <c r="AE2194" s="234"/>
      <c r="AF2194" s="234"/>
      <c r="AG2194" s="234"/>
      <c r="AH2194" s="234"/>
      <c r="AI2194" s="234"/>
      <c r="AJ2194" s="234"/>
      <c r="AK2194" s="234"/>
      <c r="AL2194" s="258" t="str">
        <f t="shared" si="283"/>
        <v>нет</v>
      </c>
      <c r="AM2194" s="258" t="str">
        <f t="shared" si="285"/>
        <v>нет</v>
      </c>
      <c r="AN2194" s="258">
        <f t="shared" si="282"/>
        <v>0</v>
      </c>
      <c r="AO2194" s="258" t="e">
        <f t="shared" si="284"/>
        <v>#VALUE!</v>
      </c>
    </row>
    <row r="2195" spans="1:41">
      <c r="A2195" s="261" t="e">
        <f t="shared" si="286"/>
        <v>#VALUE!</v>
      </c>
      <c r="B2195" s="241">
        <v>2192</v>
      </c>
      <c r="C2195" s="242"/>
      <c r="D2195" s="257" t="str">
        <f t="shared" si="279"/>
        <v/>
      </c>
      <c r="E2195" s="234"/>
      <c r="F2195" s="234"/>
      <c r="G2195" s="242"/>
      <c r="H2195" s="257" t="str">
        <f t="shared" si="280"/>
        <v/>
      </c>
      <c r="I2195" s="234"/>
      <c r="J2195" s="234"/>
      <c r="K2195" s="234"/>
      <c r="L2195" s="234"/>
      <c r="M2195" s="308">
        <f t="shared" si="281"/>
        <v>0</v>
      </c>
      <c r="N2195" s="234"/>
      <c r="O2195" s="234"/>
      <c r="P2195" s="234"/>
      <c r="Q2195" s="234"/>
      <c r="R2195" s="234"/>
      <c r="S2195" s="234"/>
      <c r="T2195" s="234"/>
      <c r="U2195" s="234"/>
      <c r="V2195" s="234"/>
      <c r="W2195" s="234"/>
      <c r="X2195" s="234"/>
      <c r="Y2195" s="234"/>
      <c r="Z2195" s="234"/>
      <c r="AA2195" s="234"/>
      <c r="AB2195" s="234"/>
      <c r="AC2195" s="234"/>
      <c r="AD2195" s="234"/>
      <c r="AE2195" s="234"/>
      <c r="AF2195" s="234"/>
      <c r="AG2195" s="234"/>
      <c r="AH2195" s="234"/>
      <c r="AI2195" s="234"/>
      <c r="AJ2195" s="234"/>
      <c r="AK2195" s="234"/>
      <c r="AL2195" s="258" t="str">
        <f t="shared" si="283"/>
        <v>нет</v>
      </c>
      <c r="AM2195" s="258" t="str">
        <f t="shared" si="285"/>
        <v>нет</v>
      </c>
      <c r="AN2195" s="258">
        <f t="shared" si="282"/>
        <v>0</v>
      </c>
      <c r="AO2195" s="258" t="e">
        <f t="shared" si="284"/>
        <v>#VALUE!</v>
      </c>
    </row>
    <row r="2196" spans="1:41">
      <c r="A2196" s="261" t="e">
        <f t="shared" si="286"/>
        <v>#VALUE!</v>
      </c>
      <c r="B2196" s="241">
        <v>2193</v>
      </c>
      <c r="C2196" s="242"/>
      <c r="D2196" s="257" t="str">
        <f t="shared" si="279"/>
        <v/>
      </c>
      <c r="E2196" s="234"/>
      <c r="F2196" s="234"/>
      <c r="G2196" s="242"/>
      <c r="H2196" s="257" t="str">
        <f t="shared" si="280"/>
        <v/>
      </c>
      <c r="I2196" s="234"/>
      <c r="J2196" s="234"/>
      <c r="K2196" s="234"/>
      <c r="L2196" s="234"/>
      <c r="M2196" s="308">
        <f t="shared" si="281"/>
        <v>0</v>
      </c>
      <c r="N2196" s="234"/>
      <c r="O2196" s="234"/>
      <c r="P2196" s="234"/>
      <c r="Q2196" s="234"/>
      <c r="R2196" s="234"/>
      <c r="S2196" s="234"/>
      <c r="T2196" s="234"/>
      <c r="U2196" s="234"/>
      <c r="V2196" s="234"/>
      <c r="W2196" s="234"/>
      <c r="X2196" s="234"/>
      <c r="Y2196" s="234"/>
      <c r="Z2196" s="234"/>
      <c r="AA2196" s="234"/>
      <c r="AB2196" s="234"/>
      <c r="AC2196" s="234"/>
      <c r="AD2196" s="234"/>
      <c r="AE2196" s="234"/>
      <c r="AF2196" s="234"/>
      <c r="AG2196" s="234"/>
      <c r="AH2196" s="234"/>
      <c r="AI2196" s="234"/>
      <c r="AJ2196" s="234"/>
      <c r="AK2196" s="234"/>
      <c r="AL2196" s="258" t="str">
        <f t="shared" si="283"/>
        <v>нет</v>
      </c>
      <c r="AM2196" s="258" t="str">
        <f t="shared" si="285"/>
        <v>нет</v>
      </c>
      <c r="AN2196" s="258">
        <f t="shared" si="282"/>
        <v>0</v>
      </c>
      <c r="AO2196" s="258" t="e">
        <f t="shared" si="284"/>
        <v>#VALUE!</v>
      </c>
    </row>
    <row r="2197" spans="1:41">
      <c r="A2197" s="261" t="e">
        <f t="shared" si="286"/>
        <v>#VALUE!</v>
      </c>
      <c r="B2197" s="241">
        <v>2194</v>
      </c>
      <c r="C2197" s="242"/>
      <c r="D2197" s="257" t="str">
        <f t="shared" si="279"/>
        <v/>
      </c>
      <c r="E2197" s="234"/>
      <c r="F2197" s="234"/>
      <c r="G2197" s="242"/>
      <c r="H2197" s="257" t="str">
        <f t="shared" si="280"/>
        <v/>
      </c>
      <c r="I2197" s="234"/>
      <c r="J2197" s="234"/>
      <c r="K2197" s="234"/>
      <c r="L2197" s="234"/>
      <c r="M2197" s="308">
        <f t="shared" si="281"/>
        <v>0</v>
      </c>
      <c r="N2197" s="234"/>
      <c r="O2197" s="234"/>
      <c r="P2197" s="234"/>
      <c r="Q2197" s="234"/>
      <c r="R2197" s="234"/>
      <c r="S2197" s="234"/>
      <c r="T2197" s="234"/>
      <c r="U2197" s="234"/>
      <c r="V2197" s="234"/>
      <c r="W2197" s="234"/>
      <c r="X2197" s="234"/>
      <c r="Y2197" s="234"/>
      <c r="Z2197" s="234"/>
      <c r="AA2197" s="234"/>
      <c r="AB2197" s="234"/>
      <c r="AC2197" s="234"/>
      <c r="AD2197" s="234"/>
      <c r="AE2197" s="234"/>
      <c r="AF2197" s="234"/>
      <c r="AG2197" s="234"/>
      <c r="AH2197" s="234"/>
      <c r="AI2197" s="234"/>
      <c r="AJ2197" s="234"/>
      <c r="AK2197" s="234"/>
      <c r="AL2197" s="258" t="str">
        <f t="shared" si="283"/>
        <v>нет</v>
      </c>
      <c r="AM2197" s="258" t="str">
        <f t="shared" si="285"/>
        <v>нет</v>
      </c>
      <c r="AN2197" s="258">
        <f t="shared" si="282"/>
        <v>0</v>
      </c>
      <c r="AO2197" s="258" t="e">
        <f t="shared" si="284"/>
        <v>#VALUE!</v>
      </c>
    </row>
    <row r="2198" spans="1:41">
      <c r="A2198" s="261" t="e">
        <f t="shared" si="286"/>
        <v>#VALUE!</v>
      </c>
      <c r="B2198" s="241">
        <v>2195</v>
      </c>
      <c r="C2198" s="242"/>
      <c r="D2198" s="257" t="str">
        <f t="shared" si="279"/>
        <v/>
      </c>
      <c r="E2198" s="234"/>
      <c r="F2198" s="234"/>
      <c r="G2198" s="242"/>
      <c r="H2198" s="257" t="str">
        <f t="shared" si="280"/>
        <v/>
      </c>
      <c r="I2198" s="234"/>
      <c r="J2198" s="234"/>
      <c r="K2198" s="234"/>
      <c r="L2198" s="234"/>
      <c r="M2198" s="308">
        <f t="shared" si="281"/>
        <v>0</v>
      </c>
      <c r="N2198" s="234"/>
      <c r="O2198" s="234"/>
      <c r="P2198" s="234"/>
      <c r="Q2198" s="234"/>
      <c r="R2198" s="234"/>
      <c r="S2198" s="234"/>
      <c r="T2198" s="234"/>
      <c r="U2198" s="234"/>
      <c r="V2198" s="234"/>
      <c r="W2198" s="234"/>
      <c r="X2198" s="234"/>
      <c r="Y2198" s="234"/>
      <c r="Z2198" s="234"/>
      <c r="AA2198" s="234"/>
      <c r="AB2198" s="234"/>
      <c r="AC2198" s="234"/>
      <c r="AD2198" s="234"/>
      <c r="AE2198" s="234"/>
      <c r="AF2198" s="234"/>
      <c r="AG2198" s="234"/>
      <c r="AH2198" s="234"/>
      <c r="AI2198" s="234"/>
      <c r="AJ2198" s="234"/>
      <c r="AK2198" s="234"/>
      <c r="AL2198" s="258" t="str">
        <f t="shared" si="283"/>
        <v>нет</v>
      </c>
      <c r="AM2198" s="258" t="str">
        <f t="shared" si="285"/>
        <v>нет</v>
      </c>
      <c r="AN2198" s="258">
        <f t="shared" si="282"/>
        <v>0</v>
      </c>
      <c r="AO2198" s="258" t="e">
        <f t="shared" si="284"/>
        <v>#VALUE!</v>
      </c>
    </row>
    <row r="2199" spans="1:41">
      <c r="A2199" s="261" t="e">
        <f t="shared" si="286"/>
        <v>#VALUE!</v>
      </c>
      <c r="B2199" s="241">
        <v>2196</v>
      </c>
      <c r="C2199" s="242"/>
      <c r="D2199" s="257" t="str">
        <f t="shared" si="279"/>
        <v/>
      </c>
      <c r="E2199" s="234"/>
      <c r="F2199" s="234"/>
      <c r="G2199" s="242"/>
      <c r="H2199" s="257" t="str">
        <f t="shared" si="280"/>
        <v/>
      </c>
      <c r="I2199" s="234"/>
      <c r="J2199" s="234"/>
      <c r="K2199" s="234"/>
      <c r="L2199" s="234"/>
      <c r="M2199" s="308">
        <f t="shared" si="281"/>
        <v>0</v>
      </c>
      <c r="N2199" s="234"/>
      <c r="O2199" s="234"/>
      <c r="P2199" s="234"/>
      <c r="Q2199" s="234"/>
      <c r="R2199" s="234"/>
      <c r="S2199" s="234"/>
      <c r="T2199" s="234"/>
      <c r="U2199" s="234"/>
      <c r="V2199" s="234"/>
      <c r="W2199" s="234"/>
      <c r="X2199" s="234"/>
      <c r="Y2199" s="234"/>
      <c r="Z2199" s="234"/>
      <c r="AA2199" s="234"/>
      <c r="AB2199" s="234"/>
      <c r="AC2199" s="234"/>
      <c r="AD2199" s="234"/>
      <c r="AE2199" s="234"/>
      <c r="AF2199" s="234"/>
      <c r="AG2199" s="234"/>
      <c r="AH2199" s="234"/>
      <c r="AI2199" s="234"/>
      <c r="AJ2199" s="234"/>
      <c r="AK2199" s="234"/>
      <c r="AL2199" s="258" t="str">
        <f t="shared" si="283"/>
        <v>нет</v>
      </c>
      <c r="AM2199" s="258" t="str">
        <f t="shared" si="285"/>
        <v>нет</v>
      </c>
      <c r="AN2199" s="258">
        <f t="shared" si="282"/>
        <v>0</v>
      </c>
      <c r="AO2199" s="258" t="e">
        <f t="shared" si="284"/>
        <v>#VALUE!</v>
      </c>
    </row>
    <row r="2200" spans="1:41">
      <c r="A2200" s="261" t="e">
        <f t="shared" si="286"/>
        <v>#VALUE!</v>
      </c>
      <c r="B2200" s="241">
        <v>2197</v>
      </c>
      <c r="C2200" s="242"/>
      <c r="D2200" s="257" t="str">
        <f t="shared" si="279"/>
        <v/>
      </c>
      <c r="E2200" s="234"/>
      <c r="F2200" s="234"/>
      <c r="G2200" s="242"/>
      <c r="H2200" s="257" t="str">
        <f t="shared" si="280"/>
        <v/>
      </c>
      <c r="I2200" s="234"/>
      <c r="J2200" s="234"/>
      <c r="K2200" s="234"/>
      <c r="L2200" s="234"/>
      <c r="M2200" s="308">
        <f t="shared" si="281"/>
        <v>0</v>
      </c>
      <c r="N2200" s="234"/>
      <c r="O2200" s="234"/>
      <c r="P2200" s="234"/>
      <c r="Q2200" s="234"/>
      <c r="R2200" s="234"/>
      <c r="S2200" s="234"/>
      <c r="T2200" s="234"/>
      <c r="U2200" s="234"/>
      <c r="V2200" s="234"/>
      <c r="W2200" s="234"/>
      <c r="X2200" s="234"/>
      <c r="Y2200" s="234"/>
      <c r="Z2200" s="234"/>
      <c r="AA2200" s="234"/>
      <c r="AB2200" s="234"/>
      <c r="AC2200" s="234"/>
      <c r="AD2200" s="234"/>
      <c r="AE2200" s="234"/>
      <c r="AF2200" s="234"/>
      <c r="AG2200" s="234"/>
      <c r="AH2200" s="234"/>
      <c r="AI2200" s="234"/>
      <c r="AJ2200" s="234"/>
      <c r="AK2200" s="234"/>
      <c r="AL2200" s="258" t="str">
        <f t="shared" si="283"/>
        <v>нет</v>
      </c>
      <c r="AM2200" s="258" t="str">
        <f t="shared" si="285"/>
        <v>нет</v>
      </c>
      <c r="AN2200" s="258">
        <f t="shared" si="282"/>
        <v>0</v>
      </c>
      <c r="AO2200" s="258" t="e">
        <f t="shared" si="284"/>
        <v>#VALUE!</v>
      </c>
    </row>
    <row r="2201" spans="1:41">
      <c r="A2201" s="261" t="e">
        <f t="shared" si="286"/>
        <v>#VALUE!</v>
      </c>
      <c r="B2201" s="241">
        <v>2198</v>
      </c>
      <c r="C2201" s="242"/>
      <c r="D2201" s="257" t="str">
        <f t="shared" si="279"/>
        <v/>
      </c>
      <c r="E2201" s="234"/>
      <c r="F2201" s="234"/>
      <c r="G2201" s="242"/>
      <c r="H2201" s="257" t="str">
        <f t="shared" si="280"/>
        <v/>
      </c>
      <c r="I2201" s="234"/>
      <c r="J2201" s="234"/>
      <c r="K2201" s="234"/>
      <c r="L2201" s="234"/>
      <c r="M2201" s="308">
        <f t="shared" si="281"/>
        <v>0</v>
      </c>
      <c r="N2201" s="234"/>
      <c r="O2201" s="234"/>
      <c r="P2201" s="234"/>
      <c r="Q2201" s="234"/>
      <c r="R2201" s="234"/>
      <c r="S2201" s="234"/>
      <c r="T2201" s="234"/>
      <c r="U2201" s="234"/>
      <c r="V2201" s="234"/>
      <c r="W2201" s="234"/>
      <c r="X2201" s="234"/>
      <c r="Y2201" s="234"/>
      <c r="Z2201" s="234"/>
      <c r="AA2201" s="234"/>
      <c r="AB2201" s="234"/>
      <c r="AC2201" s="234"/>
      <c r="AD2201" s="234"/>
      <c r="AE2201" s="234"/>
      <c r="AF2201" s="234"/>
      <c r="AG2201" s="234"/>
      <c r="AH2201" s="234"/>
      <c r="AI2201" s="234"/>
      <c r="AJ2201" s="234"/>
      <c r="AK2201" s="234"/>
      <c r="AL2201" s="258" t="str">
        <f t="shared" si="283"/>
        <v>нет</v>
      </c>
      <c r="AM2201" s="258" t="str">
        <f t="shared" si="285"/>
        <v>нет</v>
      </c>
      <c r="AN2201" s="258">
        <f t="shared" si="282"/>
        <v>0</v>
      </c>
      <c r="AO2201" s="258" t="e">
        <f t="shared" si="284"/>
        <v>#VALUE!</v>
      </c>
    </row>
    <row r="2202" spans="1:41">
      <c r="A2202" s="261" t="e">
        <f t="shared" si="286"/>
        <v>#VALUE!</v>
      </c>
      <c r="B2202" s="241">
        <v>2199</v>
      </c>
      <c r="C2202" s="242"/>
      <c r="D2202" s="257" t="str">
        <f t="shared" si="279"/>
        <v/>
      </c>
      <c r="E2202" s="234"/>
      <c r="F2202" s="234"/>
      <c r="G2202" s="242"/>
      <c r="H2202" s="257" t="str">
        <f t="shared" si="280"/>
        <v/>
      </c>
      <c r="I2202" s="234"/>
      <c r="J2202" s="234"/>
      <c r="K2202" s="234"/>
      <c r="L2202" s="234"/>
      <c r="M2202" s="308">
        <f t="shared" si="281"/>
        <v>0</v>
      </c>
      <c r="N2202" s="234"/>
      <c r="O2202" s="234"/>
      <c r="P2202" s="234"/>
      <c r="Q2202" s="234"/>
      <c r="R2202" s="234"/>
      <c r="S2202" s="234"/>
      <c r="T2202" s="234"/>
      <c r="U2202" s="234"/>
      <c r="V2202" s="234"/>
      <c r="W2202" s="234"/>
      <c r="X2202" s="234"/>
      <c r="Y2202" s="234"/>
      <c r="Z2202" s="234"/>
      <c r="AA2202" s="234"/>
      <c r="AB2202" s="234"/>
      <c r="AC2202" s="234"/>
      <c r="AD2202" s="234"/>
      <c r="AE2202" s="234"/>
      <c r="AF2202" s="234"/>
      <c r="AG2202" s="234"/>
      <c r="AH2202" s="234"/>
      <c r="AI2202" s="234"/>
      <c r="AJ2202" s="234"/>
      <c r="AK2202" s="234"/>
      <c r="AL2202" s="258" t="str">
        <f t="shared" si="283"/>
        <v>нет</v>
      </c>
      <c r="AM2202" s="258" t="str">
        <f t="shared" si="285"/>
        <v>нет</v>
      </c>
      <c r="AN2202" s="258">
        <f t="shared" si="282"/>
        <v>0</v>
      </c>
      <c r="AO2202" s="258" t="e">
        <f t="shared" si="284"/>
        <v>#VALUE!</v>
      </c>
    </row>
    <row r="2203" spans="1:41">
      <c r="A2203" s="261" t="e">
        <f t="shared" si="286"/>
        <v>#VALUE!</v>
      </c>
      <c r="B2203" s="241">
        <v>2200</v>
      </c>
      <c r="C2203" s="242"/>
      <c r="D2203" s="257" t="str">
        <f t="shared" si="279"/>
        <v/>
      </c>
      <c r="E2203" s="234"/>
      <c r="F2203" s="234"/>
      <c r="G2203" s="242"/>
      <c r="H2203" s="257" t="str">
        <f t="shared" si="280"/>
        <v/>
      </c>
      <c r="I2203" s="234"/>
      <c r="J2203" s="234"/>
      <c r="K2203" s="234"/>
      <c r="L2203" s="234"/>
      <c r="M2203" s="308">
        <f t="shared" si="281"/>
        <v>0</v>
      </c>
      <c r="N2203" s="234"/>
      <c r="O2203" s="234"/>
      <c r="P2203" s="234"/>
      <c r="Q2203" s="234"/>
      <c r="R2203" s="234"/>
      <c r="S2203" s="234"/>
      <c r="T2203" s="234"/>
      <c r="U2203" s="234"/>
      <c r="V2203" s="234"/>
      <c r="W2203" s="234"/>
      <c r="X2203" s="234"/>
      <c r="Y2203" s="234"/>
      <c r="Z2203" s="234"/>
      <c r="AA2203" s="234"/>
      <c r="AB2203" s="234"/>
      <c r="AC2203" s="234"/>
      <c r="AD2203" s="234"/>
      <c r="AE2203" s="234"/>
      <c r="AF2203" s="234"/>
      <c r="AG2203" s="234"/>
      <c r="AH2203" s="234"/>
      <c r="AI2203" s="234"/>
      <c r="AJ2203" s="234"/>
      <c r="AK2203" s="234"/>
      <c r="AL2203" s="258" t="str">
        <f t="shared" si="283"/>
        <v>нет</v>
      </c>
      <c r="AM2203" s="258" t="str">
        <f t="shared" si="285"/>
        <v>нет</v>
      </c>
      <c r="AN2203" s="258">
        <f t="shared" si="282"/>
        <v>0</v>
      </c>
      <c r="AO2203" s="258" t="e">
        <f t="shared" si="284"/>
        <v>#VALUE!</v>
      </c>
    </row>
    <row r="2204" spans="1:41">
      <c r="A2204" s="261" t="e">
        <f t="shared" si="286"/>
        <v>#VALUE!</v>
      </c>
      <c r="B2204" s="241">
        <v>2201</v>
      </c>
      <c r="C2204" s="242"/>
      <c r="D2204" s="257" t="str">
        <f t="shared" si="279"/>
        <v/>
      </c>
      <c r="E2204" s="234"/>
      <c r="F2204" s="234"/>
      <c r="G2204" s="242"/>
      <c r="H2204" s="257" t="str">
        <f t="shared" si="280"/>
        <v/>
      </c>
      <c r="I2204" s="234"/>
      <c r="J2204" s="234"/>
      <c r="K2204" s="234"/>
      <c r="L2204" s="234"/>
      <c r="M2204" s="308">
        <f t="shared" si="281"/>
        <v>0</v>
      </c>
      <c r="N2204" s="234"/>
      <c r="O2204" s="234"/>
      <c r="P2204" s="234"/>
      <c r="Q2204" s="234"/>
      <c r="R2204" s="234"/>
      <c r="S2204" s="234"/>
      <c r="T2204" s="234"/>
      <c r="U2204" s="234"/>
      <c r="V2204" s="234"/>
      <c r="W2204" s="234"/>
      <c r="X2204" s="234"/>
      <c r="Y2204" s="234"/>
      <c r="Z2204" s="234"/>
      <c r="AA2204" s="234"/>
      <c r="AB2204" s="234"/>
      <c r="AC2204" s="234"/>
      <c r="AD2204" s="234"/>
      <c r="AE2204" s="234"/>
      <c r="AF2204" s="234"/>
      <c r="AG2204" s="234"/>
      <c r="AH2204" s="234"/>
      <c r="AI2204" s="234"/>
      <c r="AJ2204" s="234"/>
      <c r="AK2204" s="234"/>
      <c r="AL2204" s="258" t="str">
        <f t="shared" si="283"/>
        <v>нет</v>
      </c>
      <c r="AM2204" s="258" t="str">
        <f t="shared" si="285"/>
        <v>нет</v>
      </c>
      <c r="AN2204" s="258">
        <f t="shared" si="282"/>
        <v>0</v>
      </c>
      <c r="AO2204" s="258" t="e">
        <f t="shared" si="284"/>
        <v>#VALUE!</v>
      </c>
    </row>
    <row r="2205" spans="1:41">
      <c r="A2205" s="261" t="e">
        <f t="shared" si="286"/>
        <v>#VALUE!</v>
      </c>
      <c r="B2205" s="241">
        <v>2202</v>
      </c>
      <c r="C2205" s="242"/>
      <c r="D2205" s="257" t="str">
        <f t="shared" si="279"/>
        <v/>
      </c>
      <c r="E2205" s="234"/>
      <c r="F2205" s="234"/>
      <c r="G2205" s="242"/>
      <c r="H2205" s="257" t="str">
        <f t="shared" si="280"/>
        <v/>
      </c>
      <c r="I2205" s="234"/>
      <c r="J2205" s="234"/>
      <c r="K2205" s="234"/>
      <c r="L2205" s="234"/>
      <c r="M2205" s="308">
        <f t="shared" si="281"/>
        <v>0</v>
      </c>
      <c r="N2205" s="234"/>
      <c r="O2205" s="234"/>
      <c r="P2205" s="234"/>
      <c r="Q2205" s="234"/>
      <c r="R2205" s="234"/>
      <c r="S2205" s="234"/>
      <c r="T2205" s="234"/>
      <c r="U2205" s="234"/>
      <c r="V2205" s="234"/>
      <c r="W2205" s="234"/>
      <c r="X2205" s="234"/>
      <c r="Y2205" s="234"/>
      <c r="Z2205" s="234"/>
      <c r="AA2205" s="234"/>
      <c r="AB2205" s="234"/>
      <c r="AC2205" s="234"/>
      <c r="AD2205" s="234"/>
      <c r="AE2205" s="234"/>
      <c r="AF2205" s="234"/>
      <c r="AG2205" s="234"/>
      <c r="AH2205" s="234"/>
      <c r="AI2205" s="234"/>
      <c r="AJ2205" s="234"/>
      <c r="AK2205" s="234"/>
      <c r="AL2205" s="258" t="str">
        <f t="shared" si="283"/>
        <v>нет</v>
      </c>
      <c r="AM2205" s="258" t="str">
        <f t="shared" si="285"/>
        <v>нет</v>
      </c>
      <c r="AN2205" s="258">
        <f t="shared" si="282"/>
        <v>0</v>
      </c>
      <c r="AO2205" s="258" t="e">
        <f t="shared" si="284"/>
        <v>#VALUE!</v>
      </c>
    </row>
    <row r="2206" spans="1:41">
      <c r="A2206" s="261" t="e">
        <f t="shared" si="286"/>
        <v>#VALUE!</v>
      </c>
      <c r="B2206" s="241">
        <v>2203</v>
      </c>
      <c r="C2206" s="242"/>
      <c r="D2206" s="257" t="str">
        <f t="shared" si="279"/>
        <v/>
      </c>
      <c r="E2206" s="234"/>
      <c r="F2206" s="234"/>
      <c r="G2206" s="242"/>
      <c r="H2206" s="257" t="str">
        <f t="shared" si="280"/>
        <v/>
      </c>
      <c r="I2206" s="234"/>
      <c r="J2206" s="234"/>
      <c r="K2206" s="234"/>
      <c r="L2206" s="234"/>
      <c r="M2206" s="308">
        <f t="shared" si="281"/>
        <v>0</v>
      </c>
      <c r="N2206" s="234"/>
      <c r="O2206" s="234"/>
      <c r="P2206" s="234"/>
      <c r="Q2206" s="234"/>
      <c r="R2206" s="234"/>
      <c r="S2206" s="234"/>
      <c r="T2206" s="234"/>
      <c r="U2206" s="234"/>
      <c r="V2206" s="234"/>
      <c r="W2206" s="234"/>
      <c r="X2206" s="234"/>
      <c r="Y2206" s="234"/>
      <c r="Z2206" s="234"/>
      <c r="AA2206" s="234"/>
      <c r="AB2206" s="234"/>
      <c r="AC2206" s="234"/>
      <c r="AD2206" s="234"/>
      <c r="AE2206" s="234"/>
      <c r="AF2206" s="234"/>
      <c r="AG2206" s="234"/>
      <c r="AH2206" s="234"/>
      <c r="AI2206" s="234"/>
      <c r="AJ2206" s="234"/>
      <c r="AK2206" s="234"/>
      <c r="AL2206" s="258" t="str">
        <f t="shared" si="283"/>
        <v>нет</v>
      </c>
      <c r="AM2206" s="258" t="str">
        <f t="shared" si="285"/>
        <v>нет</v>
      </c>
      <c r="AN2206" s="258">
        <f t="shared" si="282"/>
        <v>0</v>
      </c>
      <c r="AO2206" s="258" t="e">
        <f t="shared" si="284"/>
        <v>#VALUE!</v>
      </c>
    </row>
    <row r="2207" spans="1:41">
      <c r="A2207" s="261" t="e">
        <f t="shared" si="286"/>
        <v>#VALUE!</v>
      </c>
      <c r="B2207" s="241">
        <v>2204</v>
      </c>
      <c r="C2207" s="242"/>
      <c r="D2207" s="257" t="str">
        <f t="shared" si="279"/>
        <v/>
      </c>
      <c r="E2207" s="234"/>
      <c r="F2207" s="234"/>
      <c r="G2207" s="242"/>
      <c r="H2207" s="257" t="str">
        <f t="shared" si="280"/>
        <v/>
      </c>
      <c r="I2207" s="234"/>
      <c r="J2207" s="234"/>
      <c r="K2207" s="234"/>
      <c r="L2207" s="234"/>
      <c r="M2207" s="308">
        <f t="shared" si="281"/>
        <v>0</v>
      </c>
      <c r="N2207" s="234"/>
      <c r="O2207" s="234"/>
      <c r="P2207" s="234"/>
      <c r="Q2207" s="234"/>
      <c r="R2207" s="234"/>
      <c r="S2207" s="234"/>
      <c r="T2207" s="234"/>
      <c r="U2207" s="234"/>
      <c r="V2207" s="234"/>
      <c r="W2207" s="234"/>
      <c r="X2207" s="234"/>
      <c r="Y2207" s="234"/>
      <c r="Z2207" s="234"/>
      <c r="AA2207" s="234"/>
      <c r="AB2207" s="234"/>
      <c r="AC2207" s="234"/>
      <c r="AD2207" s="234"/>
      <c r="AE2207" s="234"/>
      <c r="AF2207" s="234"/>
      <c r="AG2207" s="234"/>
      <c r="AH2207" s="234"/>
      <c r="AI2207" s="234"/>
      <c r="AJ2207" s="234"/>
      <c r="AK2207" s="234"/>
      <c r="AL2207" s="258" t="str">
        <f t="shared" si="283"/>
        <v>нет</v>
      </c>
      <c r="AM2207" s="258" t="str">
        <f t="shared" si="285"/>
        <v>нет</v>
      </c>
      <c r="AN2207" s="258">
        <f t="shared" si="282"/>
        <v>0</v>
      </c>
      <c r="AO2207" s="258" t="e">
        <f t="shared" si="284"/>
        <v>#VALUE!</v>
      </c>
    </row>
    <row r="2208" spans="1:41">
      <c r="A2208" s="261" t="e">
        <f t="shared" si="286"/>
        <v>#VALUE!</v>
      </c>
      <c r="B2208" s="241">
        <v>2205</v>
      </c>
      <c r="C2208" s="242"/>
      <c r="D2208" s="257" t="str">
        <f t="shared" si="279"/>
        <v/>
      </c>
      <c r="E2208" s="234"/>
      <c r="F2208" s="234"/>
      <c r="G2208" s="242"/>
      <c r="H2208" s="257" t="str">
        <f t="shared" si="280"/>
        <v/>
      </c>
      <c r="I2208" s="234"/>
      <c r="J2208" s="234"/>
      <c r="K2208" s="234"/>
      <c r="L2208" s="234"/>
      <c r="M2208" s="308">
        <f t="shared" si="281"/>
        <v>0</v>
      </c>
      <c r="N2208" s="234"/>
      <c r="O2208" s="234"/>
      <c r="P2208" s="234"/>
      <c r="Q2208" s="234"/>
      <c r="R2208" s="234"/>
      <c r="S2208" s="234"/>
      <c r="T2208" s="234"/>
      <c r="U2208" s="234"/>
      <c r="V2208" s="234"/>
      <c r="W2208" s="234"/>
      <c r="X2208" s="234"/>
      <c r="Y2208" s="234"/>
      <c r="Z2208" s="234"/>
      <c r="AA2208" s="234"/>
      <c r="AB2208" s="234"/>
      <c r="AC2208" s="234"/>
      <c r="AD2208" s="234"/>
      <c r="AE2208" s="234"/>
      <c r="AF2208" s="234"/>
      <c r="AG2208" s="234"/>
      <c r="AH2208" s="234"/>
      <c r="AI2208" s="234"/>
      <c r="AJ2208" s="234"/>
      <c r="AK2208" s="234"/>
      <c r="AL2208" s="258" t="str">
        <f t="shared" si="283"/>
        <v>нет</v>
      </c>
      <c r="AM2208" s="258" t="str">
        <f t="shared" si="285"/>
        <v>нет</v>
      </c>
      <c r="AN2208" s="258">
        <f t="shared" si="282"/>
        <v>0</v>
      </c>
      <c r="AO2208" s="258" t="e">
        <f t="shared" si="284"/>
        <v>#VALUE!</v>
      </c>
    </row>
    <row r="2209" spans="1:41">
      <c r="A2209" s="261" t="e">
        <f t="shared" si="286"/>
        <v>#VALUE!</v>
      </c>
      <c r="B2209" s="241">
        <v>2206</v>
      </c>
      <c r="C2209" s="242"/>
      <c r="D2209" s="257" t="str">
        <f t="shared" si="279"/>
        <v/>
      </c>
      <c r="E2209" s="234"/>
      <c r="F2209" s="234"/>
      <c r="G2209" s="242"/>
      <c r="H2209" s="257" t="str">
        <f t="shared" si="280"/>
        <v/>
      </c>
      <c r="I2209" s="234"/>
      <c r="J2209" s="234"/>
      <c r="K2209" s="234"/>
      <c r="L2209" s="234"/>
      <c r="M2209" s="308">
        <f t="shared" si="281"/>
        <v>0</v>
      </c>
      <c r="N2209" s="234"/>
      <c r="O2209" s="234"/>
      <c r="P2209" s="234"/>
      <c r="Q2209" s="234"/>
      <c r="R2209" s="234"/>
      <c r="S2209" s="234"/>
      <c r="T2209" s="234"/>
      <c r="U2209" s="234"/>
      <c r="V2209" s="234"/>
      <c r="W2209" s="234"/>
      <c r="X2209" s="234"/>
      <c r="Y2209" s="234"/>
      <c r="Z2209" s="234"/>
      <c r="AA2209" s="234"/>
      <c r="AB2209" s="234"/>
      <c r="AC2209" s="234"/>
      <c r="AD2209" s="234"/>
      <c r="AE2209" s="234"/>
      <c r="AF2209" s="234"/>
      <c r="AG2209" s="234"/>
      <c r="AH2209" s="234"/>
      <c r="AI2209" s="234"/>
      <c r="AJ2209" s="234"/>
      <c r="AK2209" s="234"/>
      <c r="AL2209" s="258" t="str">
        <f t="shared" si="283"/>
        <v>нет</v>
      </c>
      <c r="AM2209" s="258" t="str">
        <f t="shared" si="285"/>
        <v>нет</v>
      </c>
      <c r="AN2209" s="258">
        <f t="shared" si="282"/>
        <v>0</v>
      </c>
      <c r="AO2209" s="258" t="e">
        <f t="shared" si="284"/>
        <v>#VALUE!</v>
      </c>
    </row>
    <row r="2210" spans="1:41">
      <c r="A2210" s="261" t="e">
        <f t="shared" si="286"/>
        <v>#VALUE!</v>
      </c>
      <c r="B2210" s="241">
        <v>2207</v>
      </c>
      <c r="C2210" s="242"/>
      <c r="D2210" s="257" t="str">
        <f t="shared" si="279"/>
        <v/>
      </c>
      <c r="E2210" s="234"/>
      <c r="F2210" s="234"/>
      <c r="G2210" s="242"/>
      <c r="H2210" s="257" t="str">
        <f t="shared" si="280"/>
        <v/>
      </c>
      <c r="I2210" s="234"/>
      <c r="J2210" s="234"/>
      <c r="K2210" s="234"/>
      <c r="L2210" s="234"/>
      <c r="M2210" s="308">
        <f t="shared" si="281"/>
        <v>0</v>
      </c>
      <c r="N2210" s="234"/>
      <c r="O2210" s="234"/>
      <c r="P2210" s="234"/>
      <c r="Q2210" s="234"/>
      <c r="R2210" s="234"/>
      <c r="S2210" s="234"/>
      <c r="T2210" s="234"/>
      <c r="U2210" s="234"/>
      <c r="V2210" s="234"/>
      <c r="W2210" s="234"/>
      <c r="X2210" s="234"/>
      <c r="Y2210" s="234"/>
      <c r="Z2210" s="234"/>
      <c r="AA2210" s="234"/>
      <c r="AB2210" s="234"/>
      <c r="AC2210" s="234"/>
      <c r="AD2210" s="234"/>
      <c r="AE2210" s="234"/>
      <c r="AF2210" s="234"/>
      <c r="AG2210" s="234"/>
      <c r="AH2210" s="234"/>
      <c r="AI2210" s="234"/>
      <c r="AJ2210" s="234"/>
      <c r="AK2210" s="234"/>
      <c r="AL2210" s="258" t="str">
        <f t="shared" si="283"/>
        <v>нет</v>
      </c>
      <c r="AM2210" s="258" t="str">
        <f t="shared" si="285"/>
        <v>нет</v>
      </c>
      <c r="AN2210" s="258">
        <f t="shared" si="282"/>
        <v>0</v>
      </c>
      <c r="AO2210" s="258" t="e">
        <f t="shared" si="284"/>
        <v>#VALUE!</v>
      </c>
    </row>
    <row r="2211" spans="1:41">
      <c r="A2211" s="261" t="e">
        <f t="shared" si="286"/>
        <v>#VALUE!</v>
      </c>
      <c r="B2211" s="241">
        <v>2208</v>
      </c>
      <c r="C2211" s="242"/>
      <c r="D2211" s="257" t="str">
        <f t="shared" si="279"/>
        <v/>
      </c>
      <c r="E2211" s="234"/>
      <c r="F2211" s="234"/>
      <c r="G2211" s="242"/>
      <c r="H2211" s="257" t="str">
        <f t="shared" si="280"/>
        <v/>
      </c>
      <c r="I2211" s="234"/>
      <c r="J2211" s="234"/>
      <c r="K2211" s="234"/>
      <c r="L2211" s="234"/>
      <c r="M2211" s="308">
        <f t="shared" si="281"/>
        <v>0</v>
      </c>
      <c r="N2211" s="234"/>
      <c r="O2211" s="234"/>
      <c r="P2211" s="234"/>
      <c r="Q2211" s="234"/>
      <c r="R2211" s="234"/>
      <c r="S2211" s="234"/>
      <c r="T2211" s="234"/>
      <c r="U2211" s="234"/>
      <c r="V2211" s="234"/>
      <c r="W2211" s="234"/>
      <c r="X2211" s="234"/>
      <c r="Y2211" s="234"/>
      <c r="Z2211" s="234"/>
      <c r="AA2211" s="234"/>
      <c r="AB2211" s="234"/>
      <c r="AC2211" s="234"/>
      <c r="AD2211" s="234"/>
      <c r="AE2211" s="234"/>
      <c r="AF2211" s="234"/>
      <c r="AG2211" s="234"/>
      <c r="AH2211" s="234"/>
      <c r="AI2211" s="234"/>
      <c r="AJ2211" s="234"/>
      <c r="AK2211" s="234"/>
      <c r="AL2211" s="258" t="str">
        <f t="shared" si="283"/>
        <v>нет</v>
      </c>
      <c r="AM2211" s="258" t="str">
        <f t="shared" si="285"/>
        <v>нет</v>
      </c>
      <c r="AN2211" s="258">
        <f t="shared" si="282"/>
        <v>0</v>
      </c>
      <c r="AO2211" s="258" t="e">
        <f t="shared" si="284"/>
        <v>#VALUE!</v>
      </c>
    </row>
    <row r="2212" spans="1:41">
      <c r="A2212" s="261" t="e">
        <f t="shared" si="286"/>
        <v>#VALUE!</v>
      </c>
      <c r="B2212" s="241">
        <v>2209</v>
      </c>
      <c r="C2212" s="242"/>
      <c r="D2212" s="257" t="str">
        <f t="shared" si="279"/>
        <v/>
      </c>
      <c r="E2212" s="234"/>
      <c r="F2212" s="234"/>
      <c r="G2212" s="242"/>
      <c r="H2212" s="257" t="str">
        <f t="shared" si="280"/>
        <v/>
      </c>
      <c r="I2212" s="234"/>
      <c r="J2212" s="234"/>
      <c r="K2212" s="234"/>
      <c r="L2212" s="234"/>
      <c r="M2212" s="308">
        <f t="shared" si="281"/>
        <v>0</v>
      </c>
      <c r="N2212" s="234"/>
      <c r="O2212" s="234"/>
      <c r="P2212" s="234"/>
      <c r="Q2212" s="234"/>
      <c r="R2212" s="234"/>
      <c r="S2212" s="234"/>
      <c r="T2212" s="234"/>
      <c r="U2212" s="234"/>
      <c r="V2212" s="234"/>
      <c r="W2212" s="234"/>
      <c r="X2212" s="234"/>
      <c r="Y2212" s="234"/>
      <c r="Z2212" s="234"/>
      <c r="AA2212" s="234"/>
      <c r="AB2212" s="234"/>
      <c r="AC2212" s="234"/>
      <c r="AD2212" s="234"/>
      <c r="AE2212" s="234"/>
      <c r="AF2212" s="234"/>
      <c r="AG2212" s="234"/>
      <c r="AH2212" s="234"/>
      <c r="AI2212" s="234"/>
      <c r="AJ2212" s="234"/>
      <c r="AK2212" s="234"/>
      <c r="AL2212" s="258" t="str">
        <f t="shared" si="283"/>
        <v>нет</v>
      </c>
      <c r="AM2212" s="258" t="str">
        <f t="shared" si="285"/>
        <v>нет</v>
      </c>
      <c r="AN2212" s="258">
        <f t="shared" si="282"/>
        <v>0</v>
      </c>
      <c r="AO2212" s="258" t="e">
        <f t="shared" si="284"/>
        <v>#VALUE!</v>
      </c>
    </row>
    <row r="2213" spans="1:41">
      <c r="A2213" s="261" t="e">
        <f t="shared" si="286"/>
        <v>#VALUE!</v>
      </c>
      <c r="B2213" s="241">
        <v>2210</v>
      </c>
      <c r="C2213" s="242"/>
      <c r="D2213" s="257" t="str">
        <f t="shared" si="279"/>
        <v/>
      </c>
      <c r="E2213" s="234"/>
      <c r="F2213" s="234"/>
      <c r="G2213" s="242"/>
      <c r="H2213" s="257" t="str">
        <f t="shared" si="280"/>
        <v/>
      </c>
      <c r="I2213" s="234"/>
      <c r="J2213" s="234"/>
      <c r="K2213" s="234"/>
      <c r="L2213" s="234"/>
      <c r="M2213" s="308">
        <f t="shared" si="281"/>
        <v>0</v>
      </c>
      <c r="N2213" s="234"/>
      <c r="O2213" s="234"/>
      <c r="P2213" s="234"/>
      <c r="Q2213" s="234"/>
      <c r="R2213" s="234"/>
      <c r="S2213" s="234"/>
      <c r="T2213" s="234"/>
      <c r="U2213" s="234"/>
      <c r="V2213" s="234"/>
      <c r="W2213" s="234"/>
      <c r="X2213" s="234"/>
      <c r="Y2213" s="234"/>
      <c r="Z2213" s="234"/>
      <c r="AA2213" s="234"/>
      <c r="AB2213" s="234"/>
      <c r="AC2213" s="234"/>
      <c r="AD2213" s="234"/>
      <c r="AE2213" s="234"/>
      <c r="AF2213" s="234"/>
      <c r="AG2213" s="234"/>
      <c r="AH2213" s="234"/>
      <c r="AI2213" s="234"/>
      <c r="AJ2213" s="234"/>
      <c r="AK2213" s="234"/>
      <c r="AL2213" s="258" t="str">
        <f t="shared" si="283"/>
        <v>нет</v>
      </c>
      <c r="AM2213" s="258" t="str">
        <f t="shared" si="285"/>
        <v>нет</v>
      </c>
      <c r="AN2213" s="258">
        <f t="shared" si="282"/>
        <v>0</v>
      </c>
      <c r="AO2213" s="258" t="e">
        <f t="shared" si="284"/>
        <v>#VALUE!</v>
      </c>
    </row>
    <row r="2214" spans="1:41">
      <c r="A2214" s="261" t="e">
        <f t="shared" si="286"/>
        <v>#VALUE!</v>
      </c>
      <c r="B2214" s="241">
        <v>2211</v>
      </c>
      <c r="C2214" s="242"/>
      <c r="D2214" s="257" t="str">
        <f t="shared" si="279"/>
        <v/>
      </c>
      <c r="E2214" s="234"/>
      <c r="F2214" s="234"/>
      <c r="G2214" s="242"/>
      <c r="H2214" s="257" t="str">
        <f t="shared" si="280"/>
        <v/>
      </c>
      <c r="I2214" s="234"/>
      <c r="J2214" s="234"/>
      <c r="K2214" s="234"/>
      <c r="L2214" s="234"/>
      <c r="M2214" s="308">
        <f t="shared" si="281"/>
        <v>0</v>
      </c>
      <c r="N2214" s="234"/>
      <c r="O2214" s="234"/>
      <c r="P2214" s="234"/>
      <c r="Q2214" s="234"/>
      <c r="R2214" s="234"/>
      <c r="S2214" s="234"/>
      <c r="T2214" s="234"/>
      <c r="U2214" s="234"/>
      <c r="V2214" s="234"/>
      <c r="W2214" s="234"/>
      <c r="X2214" s="234"/>
      <c r="Y2214" s="234"/>
      <c r="Z2214" s="234"/>
      <c r="AA2214" s="234"/>
      <c r="AB2214" s="234"/>
      <c r="AC2214" s="234"/>
      <c r="AD2214" s="234"/>
      <c r="AE2214" s="234"/>
      <c r="AF2214" s="234"/>
      <c r="AG2214" s="234"/>
      <c r="AH2214" s="234"/>
      <c r="AI2214" s="234"/>
      <c r="AJ2214" s="234"/>
      <c r="AK2214" s="234"/>
      <c r="AL2214" s="258" t="str">
        <f t="shared" si="283"/>
        <v>нет</v>
      </c>
      <c r="AM2214" s="258" t="str">
        <f t="shared" si="285"/>
        <v>нет</v>
      </c>
      <c r="AN2214" s="258">
        <f t="shared" si="282"/>
        <v>0</v>
      </c>
      <c r="AO2214" s="258" t="e">
        <f t="shared" si="284"/>
        <v>#VALUE!</v>
      </c>
    </row>
    <row r="2215" spans="1:41">
      <c r="A2215" s="261" t="e">
        <f t="shared" si="286"/>
        <v>#VALUE!</v>
      </c>
      <c r="B2215" s="241">
        <v>2212</v>
      </c>
      <c r="C2215" s="242"/>
      <c r="D2215" s="257" t="str">
        <f t="shared" si="279"/>
        <v/>
      </c>
      <c r="E2215" s="234"/>
      <c r="F2215" s="234"/>
      <c r="G2215" s="242"/>
      <c r="H2215" s="257" t="str">
        <f t="shared" si="280"/>
        <v/>
      </c>
      <c r="I2215" s="234"/>
      <c r="J2215" s="234"/>
      <c r="K2215" s="234"/>
      <c r="L2215" s="234"/>
      <c r="M2215" s="308">
        <f t="shared" si="281"/>
        <v>0</v>
      </c>
      <c r="N2215" s="234"/>
      <c r="O2215" s="234"/>
      <c r="P2215" s="234"/>
      <c r="Q2215" s="234"/>
      <c r="R2215" s="234"/>
      <c r="S2215" s="234"/>
      <c r="T2215" s="234"/>
      <c r="U2215" s="234"/>
      <c r="V2215" s="234"/>
      <c r="W2215" s="234"/>
      <c r="X2215" s="234"/>
      <c r="Y2215" s="234"/>
      <c r="Z2215" s="234"/>
      <c r="AA2215" s="234"/>
      <c r="AB2215" s="234"/>
      <c r="AC2215" s="234"/>
      <c r="AD2215" s="234"/>
      <c r="AE2215" s="234"/>
      <c r="AF2215" s="234"/>
      <c r="AG2215" s="234"/>
      <c r="AH2215" s="234"/>
      <c r="AI2215" s="234"/>
      <c r="AJ2215" s="234"/>
      <c r="AK2215" s="234"/>
      <c r="AL2215" s="258" t="str">
        <f t="shared" si="283"/>
        <v>нет</v>
      </c>
      <c r="AM2215" s="258" t="str">
        <f t="shared" si="285"/>
        <v>нет</v>
      </c>
      <c r="AN2215" s="258">
        <f t="shared" si="282"/>
        <v>0</v>
      </c>
      <c r="AO2215" s="258" t="e">
        <f t="shared" si="284"/>
        <v>#VALUE!</v>
      </c>
    </row>
    <row r="2216" spans="1:41">
      <c r="A2216" s="261" t="e">
        <f t="shared" si="286"/>
        <v>#VALUE!</v>
      </c>
      <c r="B2216" s="241">
        <v>2213</v>
      </c>
      <c r="C2216" s="242"/>
      <c r="D2216" s="257" t="str">
        <f t="shared" si="279"/>
        <v/>
      </c>
      <c r="E2216" s="234"/>
      <c r="F2216" s="234"/>
      <c r="G2216" s="242"/>
      <c r="H2216" s="257" t="str">
        <f t="shared" si="280"/>
        <v/>
      </c>
      <c r="I2216" s="234"/>
      <c r="J2216" s="234"/>
      <c r="K2216" s="234"/>
      <c r="L2216" s="234"/>
      <c r="M2216" s="308">
        <f t="shared" si="281"/>
        <v>0</v>
      </c>
      <c r="N2216" s="234"/>
      <c r="O2216" s="234"/>
      <c r="P2216" s="234"/>
      <c r="Q2216" s="234"/>
      <c r="R2216" s="234"/>
      <c r="S2216" s="234"/>
      <c r="T2216" s="234"/>
      <c r="U2216" s="234"/>
      <c r="V2216" s="234"/>
      <c r="W2216" s="234"/>
      <c r="X2216" s="234"/>
      <c r="Y2216" s="234"/>
      <c r="Z2216" s="234"/>
      <c r="AA2216" s="234"/>
      <c r="AB2216" s="234"/>
      <c r="AC2216" s="234"/>
      <c r="AD2216" s="234"/>
      <c r="AE2216" s="234"/>
      <c r="AF2216" s="234"/>
      <c r="AG2216" s="234"/>
      <c r="AH2216" s="234"/>
      <c r="AI2216" s="234"/>
      <c r="AJ2216" s="234"/>
      <c r="AK2216" s="234"/>
      <c r="AL2216" s="258" t="str">
        <f t="shared" si="283"/>
        <v>нет</v>
      </c>
      <c r="AM2216" s="258" t="str">
        <f t="shared" si="285"/>
        <v>нет</v>
      </c>
      <c r="AN2216" s="258">
        <f t="shared" si="282"/>
        <v>0</v>
      </c>
      <c r="AO2216" s="258" t="e">
        <f t="shared" si="284"/>
        <v>#VALUE!</v>
      </c>
    </row>
    <row r="2217" spans="1:41">
      <c r="A2217" s="261" t="e">
        <f t="shared" si="286"/>
        <v>#VALUE!</v>
      </c>
      <c r="B2217" s="241">
        <v>2214</v>
      </c>
      <c r="C2217" s="242"/>
      <c r="D2217" s="257" t="str">
        <f t="shared" si="279"/>
        <v/>
      </c>
      <c r="E2217" s="234"/>
      <c r="F2217" s="234"/>
      <c r="G2217" s="242"/>
      <c r="H2217" s="257" t="str">
        <f t="shared" si="280"/>
        <v/>
      </c>
      <c r="I2217" s="234"/>
      <c r="J2217" s="234"/>
      <c r="K2217" s="234"/>
      <c r="L2217" s="234"/>
      <c r="M2217" s="308">
        <f t="shared" si="281"/>
        <v>0</v>
      </c>
      <c r="N2217" s="234"/>
      <c r="O2217" s="234"/>
      <c r="P2217" s="234"/>
      <c r="Q2217" s="234"/>
      <c r="R2217" s="234"/>
      <c r="S2217" s="234"/>
      <c r="T2217" s="234"/>
      <c r="U2217" s="234"/>
      <c r="V2217" s="234"/>
      <c r="W2217" s="234"/>
      <c r="X2217" s="234"/>
      <c r="Y2217" s="234"/>
      <c r="Z2217" s="234"/>
      <c r="AA2217" s="234"/>
      <c r="AB2217" s="234"/>
      <c r="AC2217" s="234"/>
      <c r="AD2217" s="234"/>
      <c r="AE2217" s="234"/>
      <c r="AF2217" s="234"/>
      <c r="AG2217" s="234"/>
      <c r="AH2217" s="234"/>
      <c r="AI2217" s="234"/>
      <c r="AJ2217" s="234"/>
      <c r="AK2217" s="234"/>
      <c r="AL2217" s="258" t="str">
        <f t="shared" si="283"/>
        <v>нет</v>
      </c>
      <c r="AM2217" s="258" t="str">
        <f t="shared" si="285"/>
        <v>нет</v>
      </c>
      <c r="AN2217" s="258">
        <f t="shared" si="282"/>
        <v>0</v>
      </c>
      <c r="AO2217" s="258" t="e">
        <f t="shared" si="284"/>
        <v>#VALUE!</v>
      </c>
    </row>
    <row r="2218" spans="1:41">
      <c r="A2218" s="261" t="e">
        <f t="shared" si="286"/>
        <v>#VALUE!</v>
      </c>
      <c r="B2218" s="241">
        <v>2215</v>
      </c>
      <c r="C2218" s="242"/>
      <c r="D2218" s="257" t="str">
        <f t="shared" si="279"/>
        <v/>
      </c>
      <c r="E2218" s="234"/>
      <c r="F2218" s="234"/>
      <c r="G2218" s="242"/>
      <c r="H2218" s="257" t="str">
        <f t="shared" si="280"/>
        <v/>
      </c>
      <c r="I2218" s="234"/>
      <c r="J2218" s="234"/>
      <c r="K2218" s="234"/>
      <c r="L2218" s="234"/>
      <c r="M2218" s="308">
        <f t="shared" si="281"/>
        <v>0</v>
      </c>
      <c r="N2218" s="234"/>
      <c r="O2218" s="234"/>
      <c r="P2218" s="234"/>
      <c r="Q2218" s="234"/>
      <c r="R2218" s="234"/>
      <c r="S2218" s="234"/>
      <c r="T2218" s="234"/>
      <c r="U2218" s="234"/>
      <c r="V2218" s="234"/>
      <c r="W2218" s="234"/>
      <c r="X2218" s="234"/>
      <c r="Y2218" s="234"/>
      <c r="Z2218" s="234"/>
      <c r="AA2218" s="234"/>
      <c r="AB2218" s="234"/>
      <c r="AC2218" s="234"/>
      <c r="AD2218" s="234"/>
      <c r="AE2218" s="234"/>
      <c r="AF2218" s="234"/>
      <c r="AG2218" s="234"/>
      <c r="AH2218" s="234"/>
      <c r="AI2218" s="234"/>
      <c r="AJ2218" s="234"/>
      <c r="AK2218" s="234"/>
      <c r="AL2218" s="258" t="str">
        <f t="shared" si="283"/>
        <v>нет</v>
      </c>
      <c r="AM2218" s="258" t="str">
        <f t="shared" si="285"/>
        <v>нет</v>
      </c>
      <c r="AN2218" s="258">
        <f t="shared" si="282"/>
        <v>0</v>
      </c>
      <c r="AO2218" s="258" t="e">
        <f t="shared" si="284"/>
        <v>#VALUE!</v>
      </c>
    </row>
    <row r="2219" spans="1:41">
      <c r="A2219" s="261" t="e">
        <f t="shared" si="286"/>
        <v>#VALUE!</v>
      </c>
      <c r="B2219" s="241">
        <v>2216</v>
      </c>
      <c r="C2219" s="242"/>
      <c r="D2219" s="257" t="str">
        <f t="shared" si="279"/>
        <v/>
      </c>
      <c r="E2219" s="234"/>
      <c r="F2219" s="234"/>
      <c r="G2219" s="242"/>
      <c r="H2219" s="257" t="str">
        <f t="shared" si="280"/>
        <v/>
      </c>
      <c r="I2219" s="234"/>
      <c r="J2219" s="234"/>
      <c r="K2219" s="234"/>
      <c r="L2219" s="234"/>
      <c r="M2219" s="308">
        <f t="shared" si="281"/>
        <v>0</v>
      </c>
      <c r="N2219" s="234"/>
      <c r="O2219" s="234"/>
      <c r="P2219" s="234"/>
      <c r="Q2219" s="234"/>
      <c r="R2219" s="234"/>
      <c r="S2219" s="234"/>
      <c r="T2219" s="234"/>
      <c r="U2219" s="234"/>
      <c r="V2219" s="234"/>
      <c r="W2219" s="234"/>
      <c r="X2219" s="234"/>
      <c r="Y2219" s="234"/>
      <c r="Z2219" s="234"/>
      <c r="AA2219" s="234"/>
      <c r="AB2219" s="234"/>
      <c r="AC2219" s="234"/>
      <c r="AD2219" s="234"/>
      <c r="AE2219" s="234"/>
      <c r="AF2219" s="234"/>
      <c r="AG2219" s="234"/>
      <c r="AH2219" s="234"/>
      <c r="AI2219" s="234"/>
      <c r="AJ2219" s="234"/>
      <c r="AK2219" s="234"/>
      <c r="AL2219" s="258" t="str">
        <f t="shared" si="283"/>
        <v>нет</v>
      </c>
      <c r="AM2219" s="258" t="str">
        <f t="shared" si="285"/>
        <v>нет</v>
      </c>
      <c r="AN2219" s="258">
        <f t="shared" si="282"/>
        <v>0</v>
      </c>
      <c r="AO2219" s="258" t="e">
        <f t="shared" si="284"/>
        <v>#VALUE!</v>
      </c>
    </row>
    <row r="2220" spans="1:41">
      <c r="A2220" s="261" t="e">
        <f t="shared" si="286"/>
        <v>#VALUE!</v>
      </c>
      <c r="B2220" s="241">
        <v>2217</v>
      </c>
      <c r="C2220" s="242"/>
      <c r="D2220" s="257" t="str">
        <f t="shared" si="279"/>
        <v/>
      </c>
      <c r="E2220" s="234"/>
      <c r="F2220" s="234"/>
      <c r="G2220" s="242"/>
      <c r="H2220" s="257" t="str">
        <f t="shared" si="280"/>
        <v/>
      </c>
      <c r="I2220" s="234"/>
      <c r="J2220" s="234"/>
      <c r="K2220" s="234"/>
      <c r="L2220" s="234"/>
      <c r="M2220" s="308">
        <f t="shared" si="281"/>
        <v>0</v>
      </c>
      <c r="N2220" s="234"/>
      <c r="O2220" s="234"/>
      <c r="P2220" s="234"/>
      <c r="Q2220" s="234"/>
      <c r="R2220" s="234"/>
      <c r="S2220" s="234"/>
      <c r="T2220" s="234"/>
      <c r="U2220" s="234"/>
      <c r="V2220" s="234"/>
      <c r="W2220" s="234"/>
      <c r="X2220" s="234"/>
      <c r="Y2220" s="234"/>
      <c r="Z2220" s="234"/>
      <c r="AA2220" s="234"/>
      <c r="AB2220" s="234"/>
      <c r="AC2220" s="234"/>
      <c r="AD2220" s="234"/>
      <c r="AE2220" s="234"/>
      <c r="AF2220" s="234"/>
      <c r="AG2220" s="234"/>
      <c r="AH2220" s="234"/>
      <c r="AI2220" s="234"/>
      <c r="AJ2220" s="234"/>
      <c r="AK2220" s="234"/>
      <c r="AL2220" s="258" t="str">
        <f t="shared" si="283"/>
        <v>нет</v>
      </c>
      <c r="AM2220" s="258" t="str">
        <f t="shared" si="285"/>
        <v>нет</v>
      </c>
      <c r="AN2220" s="258">
        <f t="shared" si="282"/>
        <v>0</v>
      </c>
      <c r="AO2220" s="258" t="e">
        <f t="shared" si="284"/>
        <v>#VALUE!</v>
      </c>
    </row>
    <row r="2221" spans="1:41">
      <c r="A2221" s="261" t="e">
        <f t="shared" si="286"/>
        <v>#VALUE!</v>
      </c>
      <c r="B2221" s="241">
        <v>2218</v>
      </c>
      <c r="C2221" s="242"/>
      <c r="D2221" s="257" t="str">
        <f t="shared" si="279"/>
        <v/>
      </c>
      <c r="E2221" s="234"/>
      <c r="F2221" s="234"/>
      <c r="G2221" s="242"/>
      <c r="H2221" s="257" t="str">
        <f t="shared" si="280"/>
        <v/>
      </c>
      <c r="I2221" s="234"/>
      <c r="J2221" s="234"/>
      <c r="K2221" s="234"/>
      <c r="L2221" s="234"/>
      <c r="M2221" s="308">
        <f t="shared" si="281"/>
        <v>0</v>
      </c>
      <c r="N2221" s="234"/>
      <c r="O2221" s="234"/>
      <c r="P2221" s="234"/>
      <c r="Q2221" s="234"/>
      <c r="R2221" s="234"/>
      <c r="S2221" s="234"/>
      <c r="T2221" s="234"/>
      <c r="U2221" s="234"/>
      <c r="V2221" s="234"/>
      <c r="W2221" s="234"/>
      <c r="X2221" s="234"/>
      <c r="Y2221" s="234"/>
      <c r="Z2221" s="234"/>
      <c r="AA2221" s="234"/>
      <c r="AB2221" s="234"/>
      <c r="AC2221" s="234"/>
      <c r="AD2221" s="234"/>
      <c r="AE2221" s="234"/>
      <c r="AF2221" s="234"/>
      <c r="AG2221" s="234"/>
      <c r="AH2221" s="234"/>
      <c r="AI2221" s="234"/>
      <c r="AJ2221" s="234"/>
      <c r="AK2221" s="234"/>
      <c r="AL2221" s="258" t="str">
        <f t="shared" si="283"/>
        <v>нет</v>
      </c>
      <c r="AM2221" s="258" t="str">
        <f t="shared" si="285"/>
        <v>нет</v>
      </c>
      <c r="AN2221" s="258">
        <f t="shared" si="282"/>
        <v>0</v>
      </c>
      <c r="AO2221" s="258" t="e">
        <f t="shared" si="284"/>
        <v>#VALUE!</v>
      </c>
    </row>
    <row r="2222" spans="1:41">
      <c r="A2222" s="261" t="e">
        <f t="shared" si="286"/>
        <v>#VALUE!</v>
      </c>
      <c r="B2222" s="241">
        <v>2219</v>
      </c>
      <c r="C2222" s="242"/>
      <c r="D2222" s="257" t="str">
        <f t="shared" si="279"/>
        <v/>
      </c>
      <c r="E2222" s="234"/>
      <c r="F2222" s="234"/>
      <c r="G2222" s="242"/>
      <c r="H2222" s="257" t="str">
        <f t="shared" si="280"/>
        <v/>
      </c>
      <c r="I2222" s="234"/>
      <c r="J2222" s="234"/>
      <c r="K2222" s="234"/>
      <c r="L2222" s="234"/>
      <c r="M2222" s="308">
        <f t="shared" si="281"/>
        <v>0</v>
      </c>
      <c r="N2222" s="234"/>
      <c r="O2222" s="234"/>
      <c r="P2222" s="234"/>
      <c r="Q2222" s="234"/>
      <c r="R2222" s="234"/>
      <c r="S2222" s="234"/>
      <c r="T2222" s="234"/>
      <c r="U2222" s="234"/>
      <c r="V2222" s="234"/>
      <c r="W2222" s="234"/>
      <c r="X2222" s="234"/>
      <c r="Y2222" s="234"/>
      <c r="Z2222" s="234"/>
      <c r="AA2222" s="234"/>
      <c r="AB2222" s="234"/>
      <c r="AC2222" s="234"/>
      <c r="AD2222" s="234"/>
      <c r="AE2222" s="234"/>
      <c r="AF2222" s="234"/>
      <c r="AG2222" s="234"/>
      <c r="AH2222" s="234"/>
      <c r="AI2222" s="234"/>
      <c r="AJ2222" s="234"/>
      <c r="AK2222" s="234"/>
      <c r="AL2222" s="258" t="str">
        <f t="shared" si="283"/>
        <v>нет</v>
      </c>
      <c r="AM2222" s="258" t="str">
        <f t="shared" si="285"/>
        <v>нет</v>
      </c>
      <c r="AN2222" s="258">
        <f t="shared" si="282"/>
        <v>0</v>
      </c>
      <c r="AO2222" s="258" t="e">
        <f t="shared" si="284"/>
        <v>#VALUE!</v>
      </c>
    </row>
    <row r="2223" spans="1:41">
      <c r="A2223" s="261" t="e">
        <f t="shared" si="286"/>
        <v>#VALUE!</v>
      </c>
      <c r="B2223" s="241">
        <v>2220</v>
      </c>
      <c r="C2223" s="242"/>
      <c r="D2223" s="257" t="str">
        <f t="shared" si="279"/>
        <v/>
      </c>
      <c r="E2223" s="234"/>
      <c r="F2223" s="234"/>
      <c r="G2223" s="242"/>
      <c r="H2223" s="257" t="str">
        <f t="shared" si="280"/>
        <v/>
      </c>
      <c r="I2223" s="234"/>
      <c r="J2223" s="234"/>
      <c r="K2223" s="234"/>
      <c r="L2223" s="234"/>
      <c r="M2223" s="308">
        <f t="shared" si="281"/>
        <v>0</v>
      </c>
      <c r="N2223" s="234"/>
      <c r="O2223" s="234"/>
      <c r="P2223" s="234"/>
      <c r="Q2223" s="234"/>
      <c r="R2223" s="234"/>
      <c r="S2223" s="234"/>
      <c r="T2223" s="234"/>
      <c r="U2223" s="234"/>
      <c r="V2223" s="234"/>
      <c r="W2223" s="234"/>
      <c r="X2223" s="234"/>
      <c r="Y2223" s="234"/>
      <c r="Z2223" s="234"/>
      <c r="AA2223" s="234"/>
      <c r="AB2223" s="234"/>
      <c r="AC2223" s="234"/>
      <c r="AD2223" s="234"/>
      <c r="AE2223" s="234"/>
      <c r="AF2223" s="234"/>
      <c r="AG2223" s="234"/>
      <c r="AH2223" s="234"/>
      <c r="AI2223" s="234"/>
      <c r="AJ2223" s="234"/>
      <c r="AK2223" s="234"/>
      <c r="AL2223" s="258" t="str">
        <f t="shared" si="283"/>
        <v>нет</v>
      </c>
      <c r="AM2223" s="258" t="str">
        <f t="shared" si="285"/>
        <v>нет</v>
      </c>
      <c r="AN2223" s="258">
        <f t="shared" si="282"/>
        <v>0</v>
      </c>
      <c r="AO2223" s="258" t="e">
        <f t="shared" si="284"/>
        <v>#VALUE!</v>
      </c>
    </row>
    <row r="2224" spans="1:41">
      <c r="A2224" s="261" t="e">
        <f t="shared" si="286"/>
        <v>#VALUE!</v>
      </c>
      <c r="B2224" s="241">
        <v>2221</v>
      </c>
      <c r="C2224" s="242"/>
      <c r="D2224" s="257" t="str">
        <f t="shared" si="279"/>
        <v/>
      </c>
      <c r="E2224" s="234"/>
      <c r="F2224" s="234"/>
      <c r="G2224" s="242"/>
      <c r="H2224" s="257" t="str">
        <f t="shared" si="280"/>
        <v/>
      </c>
      <c r="I2224" s="234"/>
      <c r="J2224" s="234"/>
      <c r="K2224" s="234"/>
      <c r="L2224" s="234"/>
      <c r="M2224" s="308">
        <f t="shared" si="281"/>
        <v>0</v>
      </c>
      <c r="N2224" s="234"/>
      <c r="O2224" s="234"/>
      <c r="P2224" s="234"/>
      <c r="Q2224" s="234"/>
      <c r="R2224" s="234"/>
      <c r="S2224" s="234"/>
      <c r="T2224" s="234"/>
      <c r="U2224" s="234"/>
      <c r="V2224" s="234"/>
      <c r="W2224" s="234"/>
      <c r="X2224" s="234"/>
      <c r="Y2224" s="234"/>
      <c r="Z2224" s="234"/>
      <c r="AA2224" s="234"/>
      <c r="AB2224" s="234"/>
      <c r="AC2224" s="234"/>
      <c r="AD2224" s="234"/>
      <c r="AE2224" s="234"/>
      <c r="AF2224" s="234"/>
      <c r="AG2224" s="234"/>
      <c r="AH2224" s="234"/>
      <c r="AI2224" s="234"/>
      <c r="AJ2224" s="234"/>
      <c r="AK2224" s="234"/>
      <c r="AL2224" s="258" t="str">
        <f t="shared" si="283"/>
        <v>нет</v>
      </c>
      <c r="AM2224" s="258" t="str">
        <f t="shared" si="285"/>
        <v>нет</v>
      </c>
      <c r="AN2224" s="258">
        <f t="shared" si="282"/>
        <v>0</v>
      </c>
      <c r="AO2224" s="258" t="e">
        <f t="shared" si="284"/>
        <v>#VALUE!</v>
      </c>
    </row>
    <row r="2225" spans="1:41">
      <c r="A2225" s="261" t="e">
        <f t="shared" si="286"/>
        <v>#VALUE!</v>
      </c>
      <c r="B2225" s="241">
        <v>2222</v>
      </c>
      <c r="C2225" s="242"/>
      <c r="D2225" s="257" t="str">
        <f t="shared" si="279"/>
        <v/>
      </c>
      <c r="E2225" s="234"/>
      <c r="F2225" s="234"/>
      <c r="G2225" s="242"/>
      <c r="H2225" s="257" t="str">
        <f t="shared" si="280"/>
        <v/>
      </c>
      <c r="I2225" s="234"/>
      <c r="J2225" s="234"/>
      <c r="K2225" s="234"/>
      <c r="L2225" s="234"/>
      <c r="M2225" s="308">
        <f t="shared" si="281"/>
        <v>0</v>
      </c>
      <c r="N2225" s="234"/>
      <c r="O2225" s="234"/>
      <c r="P2225" s="234"/>
      <c r="Q2225" s="234"/>
      <c r="R2225" s="234"/>
      <c r="S2225" s="234"/>
      <c r="T2225" s="234"/>
      <c r="U2225" s="234"/>
      <c r="V2225" s="234"/>
      <c r="W2225" s="234"/>
      <c r="X2225" s="234"/>
      <c r="Y2225" s="234"/>
      <c r="Z2225" s="234"/>
      <c r="AA2225" s="234"/>
      <c r="AB2225" s="234"/>
      <c r="AC2225" s="234"/>
      <c r="AD2225" s="234"/>
      <c r="AE2225" s="234"/>
      <c r="AF2225" s="234"/>
      <c r="AG2225" s="234"/>
      <c r="AH2225" s="234"/>
      <c r="AI2225" s="234"/>
      <c r="AJ2225" s="234"/>
      <c r="AK2225" s="234"/>
      <c r="AL2225" s="258" t="str">
        <f t="shared" si="283"/>
        <v>нет</v>
      </c>
      <c r="AM2225" s="258" t="str">
        <f t="shared" si="285"/>
        <v>нет</v>
      </c>
      <c r="AN2225" s="258">
        <f t="shared" si="282"/>
        <v>0</v>
      </c>
      <c r="AO2225" s="258" t="e">
        <f t="shared" si="284"/>
        <v>#VALUE!</v>
      </c>
    </row>
    <row r="2226" spans="1:41">
      <c r="A2226" s="261" t="e">
        <f t="shared" si="286"/>
        <v>#VALUE!</v>
      </c>
      <c r="B2226" s="241">
        <v>2223</v>
      </c>
      <c r="C2226" s="242"/>
      <c r="D2226" s="257" t="str">
        <f t="shared" si="279"/>
        <v/>
      </c>
      <c r="E2226" s="234"/>
      <c r="F2226" s="234"/>
      <c r="G2226" s="242"/>
      <c r="H2226" s="257" t="str">
        <f t="shared" si="280"/>
        <v/>
      </c>
      <c r="I2226" s="234"/>
      <c r="J2226" s="234"/>
      <c r="K2226" s="234"/>
      <c r="L2226" s="234"/>
      <c r="M2226" s="308">
        <f t="shared" si="281"/>
        <v>0</v>
      </c>
      <c r="N2226" s="234"/>
      <c r="O2226" s="234"/>
      <c r="P2226" s="234"/>
      <c r="Q2226" s="234"/>
      <c r="R2226" s="234"/>
      <c r="S2226" s="234"/>
      <c r="T2226" s="234"/>
      <c r="U2226" s="234"/>
      <c r="V2226" s="234"/>
      <c r="W2226" s="234"/>
      <c r="X2226" s="234"/>
      <c r="Y2226" s="234"/>
      <c r="Z2226" s="234"/>
      <c r="AA2226" s="234"/>
      <c r="AB2226" s="234"/>
      <c r="AC2226" s="234"/>
      <c r="AD2226" s="234"/>
      <c r="AE2226" s="234"/>
      <c r="AF2226" s="234"/>
      <c r="AG2226" s="234"/>
      <c r="AH2226" s="234"/>
      <c r="AI2226" s="234"/>
      <c r="AJ2226" s="234"/>
      <c r="AK2226" s="234"/>
      <c r="AL2226" s="258" t="str">
        <f t="shared" si="283"/>
        <v>нет</v>
      </c>
      <c r="AM2226" s="258" t="str">
        <f t="shared" si="285"/>
        <v>нет</v>
      </c>
      <c r="AN2226" s="258">
        <f t="shared" si="282"/>
        <v>0</v>
      </c>
      <c r="AO2226" s="258" t="e">
        <f t="shared" si="284"/>
        <v>#VALUE!</v>
      </c>
    </row>
    <row r="2227" spans="1:41">
      <c r="A2227" s="261" t="e">
        <f t="shared" si="286"/>
        <v>#VALUE!</v>
      </c>
      <c r="B2227" s="241">
        <v>2224</v>
      </c>
      <c r="C2227" s="242"/>
      <c r="D2227" s="257" t="str">
        <f t="shared" si="279"/>
        <v/>
      </c>
      <c r="E2227" s="234"/>
      <c r="F2227" s="234"/>
      <c r="G2227" s="242"/>
      <c r="H2227" s="257" t="str">
        <f t="shared" si="280"/>
        <v/>
      </c>
      <c r="I2227" s="234"/>
      <c r="J2227" s="234"/>
      <c r="K2227" s="234"/>
      <c r="L2227" s="234"/>
      <c r="M2227" s="308">
        <f t="shared" si="281"/>
        <v>0</v>
      </c>
      <c r="N2227" s="234"/>
      <c r="O2227" s="234"/>
      <c r="P2227" s="234"/>
      <c r="Q2227" s="234"/>
      <c r="R2227" s="234"/>
      <c r="S2227" s="234"/>
      <c r="T2227" s="234"/>
      <c r="U2227" s="234"/>
      <c r="V2227" s="234"/>
      <c r="W2227" s="234"/>
      <c r="X2227" s="234"/>
      <c r="Y2227" s="234"/>
      <c r="Z2227" s="234"/>
      <c r="AA2227" s="234"/>
      <c r="AB2227" s="234"/>
      <c r="AC2227" s="234"/>
      <c r="AD2227" s="234"/>
      <c r="AE2227" s="234"/>
      <c r="AF2227" s="234"/>
      <c r="AG2227" s="234"/>
      <c r="AH2227" s="234"/>
      <c r="AI2227" s="234"/>
      <c r="AJ2227" s="234"/>
      <c r="AK2227" s="234"/>
      <c r="AL2227" s="258" t="str">
        <f t="shared" si="283"/>
        <v>нет</v>
      </c>
      <c r="AM2227" s="258" t="str">
        <f t="shared" si="285"/>
        <v>нет</v>
      </c>
      <c r="AN2227" s="258">
        <f t="shared" si="282"/>
        <v>0</v>
      </c>
      <c r="AO2227" s="258" t="e">
        <f t="shared" si="284"/>
        <v>#VALUE!</v>
      </c>
    </row>
    <row r="2228" spans="1:41">
      <c r="A2228" s="261" t="e">
        <f t="shared" si="286"/>
        <v>#VALUE!</v>
      </c>
      <c r="B2228" s="241">
        <v>2225</v>
      </c>
      <c r="C2228" s="242"/>
      <c r="D2228" s="257" t="str">
        <f t="shared" si="279"/>
        <v/>
      </c>
      <c r="E2228" s="234"/>
      <c r="F2228" s="234"/>
      <c r="G2228" s="242"/>
      <c r="H2228" s="257" t="str">
        <f t="shared" si="280"/>
        <v/>
      </c>
      <c r="I2228" s="234"/>
      <c r="J2228" s="234"/>
      <c r="K2228" s="234"/>
      <c r="L2228" s="234"/>
      <c r="M2228" s="308">
        <f t="shared" si="281"/>
        <v>0</v>
      </c>
      <c r="N2228" s="234"/>
      <c r="O2228" s="234"/>
      <c r="P2228" s="234"/>
      <c r="Q2228" s="234"/>
      <c r="R2228" s="234"/>
      <c r="S2228" s="234"/>
      <c r="T2228" s="234"/>
      <c r="U2228" s="234"/>
      <c r="V2228" s="234"/>
      <c r="W2228" s="234"/>
      <c r="X2228" s="234"/>
      <c r="Y2228" s="234"/>
      <c r="Z2228" s="234"/>
      <c r="AA2228" s="234"/>
      <c r="AB2228" s="234"/>
      <c r="AC2228" s="234"/>
      <c r="AD2228" s="234"/>
      <c r="AE2228" s="234"/>
      <c r="AF2228" s="234"/>
      <c r="AG2228" s="234"/>
      <c r="AH2228" s="234"/>
      <c r="AI2228" s="234"/>
      <c r="AJ2228" s="234"/>
      <c r="AK2228" s="234"/>
      <c r="AL2228" s="258" t="str">
        <f t="shared" si="283"/>
        <v>нет</v>
      </c>
      <c r="AM2228" s="258" t="str">
        <f t="shared" si="285"/>
        <v>нет</v>
      </c>
      <c r="AN2228" s="258">
        <f t="shared" si="282"/>
        <v>0</v>
      </c>
      <c r="AO2228" s="258" t="e">
        <f t="shared" si="284"/>
        <v>#VALUE!</v>
      </c>
    </row>
    <row r="2229" spans="1:41">
      <c r="A2229" s="261" t="e">
        <f t="shared" si="286"/>
        <v>#VALUE!</v>
      </c>
      <c r="B2229" s="241">
        <v>2226</v>
      </c>
      <c r="C2229" s="242"/>
      <c r="D2229" s="257" t="str">
        <f t="shared" si="279"/>
        <v/>
      </c>
      <c r="E2229" s="234"/>
      <c r="F2229" s="234"/>
      <c r="G2229" s="242"/>
      <c r="H2229" s="257" t="str">
        <f t="shared" si="280"/>
        <v/>
      </c>
      <c r="I2229" s="234"/>
      <c r="J2229" s="234"/>
      <c r="K2229" s="234"/>
      <c r="L2229" s="234"/>
      <c r="M2229" s="308">
        <f t="shared" si="281"/>
        <v>0</v>
      </c>
      <c r="N2229" s="234"/>
      <c r="O2229" s="234"/>
      <c r="P2229" s="234"/>
      <c r="Q2229" s="234"/>
      <c r="R2229" s="234"/>
      <c r="S2229" s="234"/>
      <c r="T2229" s="234"/>
      <c r="U2229" s="234"/>
      <c r="V2229" s="234"/>
      <c r="W2229" s="234"/>
      <c r="X2229" s="234"/>
      <c r="Y2229" s="234"/>
      <c r="Z2229" s="234"/>
      <c r="AA2229" s="234"/>
      <c r="AB2229" s="234"/>
      <c r="AC2229" s="234"/>
      <c r="AD2229" s="234"/>
      <c r="AE2229" s="234"/>
      <c r="AF2229" s="234"/>
      <c r="AG2229" s="234"/>
      <c r="AH2229" s="234"/>
      <c r="AI2229" s="234"/>
      <c r="AJ2229" s="234"/>
      <c r="AK2229" s="234"/>
      <c r="AL2229" s="258" t="str">
        <f t="shared" si="283"/>
        <v>нет</v>
      </c>
      <c r="AM2229" s="258" t="str">
        <f t="shared" si="285"/>
        <v>нет</v>
      </c>
      <c r="AN2229" s="258">
        <f t="shared" si="282"/>
        <v>0</v>
      </c>
      <c r="AO2229" s="258" t="e">
        <f t="shared" si="284"/>
        <v>#VALUE!</v>
      </c>
    </row>
    <row r="2230" spans="1:41">
      <c r="A2230" s="261" t="e">
        <f t="shared" si="286"/>
        <v>#VALUE!</v>
      </c>
      <c r="B2230" s="241">
        <v>2227</v>
      </c>
      <c r="C2230" s="242"/>
      <c r="D2230" s="257" t="str">
        <f t="shared" si="279"/>
        <v/>
      </c>
      <c r="E2230" s="234"/>
      <c r="F2230" s="234"/>
      <c r="G2230" s="242"/>
      <c r="H2230" s="257" t="str">
        <f t="shared" si="280"/>
        <v/>
      </c>
      <c r="I2230" s="234"/>
      <c r="J2230" s="234"/>
      <c r="K2230" s="234"/>
      <c r="L2230" s="234"/>
      <c r="M2230" s="308">
        <f t="shared" si="281"/>
        <v>0</v>
      </c>
      <c r="N2230" s="234"/>
      <c r="O2230" s="234"/>
      <c r="P2230" s="234"/>
      <c r="Q2230" s="234"/>
      <c r="R2230" s="234"/>
      <c r="S2230" s="234"/>
      <c r="T2230" s="234"/>
      <c r="U2230" s="234"/>
      <c r="V2230" s="234"/>
      <c r="W2230" s="234"/>
      <c r="X2230" s="234"/>
      <c r="Y2230" s="234"/>
      <c r="Z2230" s="234"/>
      <c r="AA2230" s="234"/>
      <c r="AB2230" s="234"/>
      <c r="AC2230" s="234"/>
      <c r="AD2230" s="234"/>
      <c r="AE2230" s="234"/>
      <c r="AF2230" s="234"/>
      <c r="AG2230" s="234"/>
      <c r="AH2230" s="234"/>
      <c r="AI2230" s="234"/>
      <c r="AJ2230" s="234"/>
      <c r="AK2230" s="234"/>
      <c r="AL2230" s="258" t="str">
        <f t="shared" si="283"/>
        <v>нет</v>
      </c>
      <c r="AM2230" s="258" t="str">
        <f t="shared" si="285"/>
        <v>нет</v>
      </c>
      <c r="AN2230" s="258">
        <f t="shared" si="282"/>
        <v>0</v>
      </c>
      <c r="AO2230" s="258" t="e">
        <f t="shared" si="284"/>
        <v>#VALUE!</v>
      </c>
    </row>
    <row r="2231" spans="1:41">
      <c r="A2231" s="261" t="e">
        <f t="shared" si="286"/>
        <v>#VALUE!</v>
      </c>
      <c r="B2231" s="241">
        <v>2228</v>
      </c>
      <c r="C2231" s="242"/>
      <c r="D2231" s="257" t="str">
        <f t="shared" si="279"/>
        <v/>
      </c>
      <c r="E2231" s="234"/>
      <c r="F2231" s="234"/>
      <c r="G2231" s="242"/>
      <c r="H2231" s="257" t="str">
        <f t="shared" si="280"/>
        <v/>
      </c>
      <c r="I2231" s="234"/>
      <c r="J2231" s="234"/>
      <c r="K2231" s="234"/>
      <c r="L2231" s="234"/>
      <c r="M2231" s="308">
        <f t="shared" si="281"/>
        <v>0</v>
      </c>
      <c r="N2231" s="234"/>
      <c r="O2231" s="234"/>
      <c r="P2231" s="234"/>
      <c r="Q2231" s="234"/>
      <c r="R2231" s="234"/>
      <c r="S2231" s="234"/>
      <c r="T2231" s="234"/>
      <c r="U2231" s="234"/>
      <c r="V2231" s="234"/>
      <c r="W2231" s="234"/>
      <c r="X2231" s="234"/>
      <c r="Y2231" s="234"/>
      <c r="Z2231" s="234"/>
      <c r="AA2231" s="234"/>
      <c r="AB2231" s="234"/>
      <c r="AC2231" s="234"/>
      <c r="AD2231" s="234"/>
      <c r="AE2231" s="234"/>
      <c r="AF2231" s="234"/>
      <c r="AG2231" s="234"/>
      <c r="AH2231" s="234"/>
      <c r="AI2231" s="234"/>
      <c r="AJ2231" s="234"/>
      <c r="AK2231" s="234"/>
      <c r="AL2231" s="258" t="str">
        <f t="shared" si="283"/>
        <v>нет</v>
      </c>
      <c r="AM2231" s="258" t="str">
        <f t="shared" si="285"/>
        <v>нет</v>
      </c>
      <c r="AN2231" s="258">
        <f t="shared" si="282"/>
        <v>0</v>
      </c>
      <c r="AO2231" s="258" t="e">
        <f t="shared" si="284"/>
        <v>#VALUE!</v>
      </c>
    </row>
    <row r="2232" spans="1:41">
      <c r="A2232" s="261" t="e">
        <f t="shared" si="286"/>
        <v>#VALUE!</v>
      </c>
      <c r="B2232" s="241">
        <v>2229</v>
      </c>
      <c r="C2232" s="242"/>
      <c r="D2232" s="257" t="str">
        <f t="shared" si="279"/>
        <v/>
      </c>
      <c r="E2232" s="234"/>
      <c r="F2232" s="234"/>
      <c r="G2232" s="242"/>
      <c r="H2232" s="257" t="str">
        <f t="shared" si="280"/>
        <v/>
      </c>
      <c r="I2232" s="234"/>
      <c r="J2232" s="234"/>
      <c r="K2232" s="234"/>
      <c r="L2232" s="234"/>
      <c r="M2232" s="308">
        <f t="shared" si="281"/>
        <v>0</v>
      </c>
      <c r="N2232" s="234"/>
      <c r="O2232" s="234"/>
      <c r="P2232" s="234"/>
      <c r="Q2232" s="234"/>
      <c r="R2232" s="234"/>
      <c r="S2232" s="234"/>
      <c r="T2232" s="234"/>
      <c r="U2232" s="234"/>
      <c r="V2232" s="234"/>
      <c r="W2232" s="234"/>
      <c r="X2232" s="234"/>
      <c r="Y2232" s="234"/>
      <c r="Z2232" s="234"/>
      <c r="AA2232" s="234"/>
      <c r="AB2232" s="234"/>
      <c r="AC2232" s="234"/>
      <c r="AD2232" s="234"/>
      <c r="AE2232" s="234"/>
      <c r="AF2232" s="234"/>
      <c r="AG2232" s="234"/>
      <c r="AH2232" s="234"/>
      <c r="AI2232" s="234"/>
      <c r="AJ2232" s="234"/>
      <c r="AK2232" s="234"/>
      <c r="AL2232" s="258" t="str">
        <f t="shared" si="283"/>
        <v>нет</v>
      </c>
      <c r="AM2232" s="258" t="str">
        <f t="shared" si="285"/>
        <v>нет</v>
      </c>
      <c r="AN2232" s="258">
        <f t="shared" si="282"/>
        <v>0</v>
      </c>
      <c r="AO2232" s="258" t="e">
        <f t="shared" si="284"/>
        <v>#VALUE!</v>
      </c>
    </row>
    <row r="2233" spans="1:41">
      <c r="A2233" s="261" t="e">
        <f t="shared" si="286"/>
        <v>#VALUE!</v>
      </c>
      <c r="B2233" s="241">
        <v>2230</v>
      </c>
      <c r="C2233" s="242"/>
      <c r="D2233" s="257" t="str">
        <f t="shared" si="279"/>
        <v/>
      </c>
      <c r="E2233" s="234"/>
      <c r="F2233" s="234"/>
      <c r="G2233" s="242"/>
      <c r="H2233" s="257" t="str">
        <f t="shared" si="280"/>
        <v/>
      </c>
      <c r="I2233" s="234"/>
      <c r="J2233" s="234"/>
      <c r="K2233" s="234"/>
      <c r="L2233" s="234"/>
      <c r="M2233" s="308">
        <f t="shared" si="281"/>
        <v>0</v>
      </c>
      <c r="N2233" s="234"/>
      <c r="O2233" s="234"/>
      <c r="P2233" s="234"/>
      <c r="Q2233" s="234"/>
      <c r="R2233" s="234"/>
      <c r="S2233" s="234"/>
      <c r="T2233" s="234"/>
      <c r="U2233" s="234"/>
      <c r="V2233" s="234"/>
      <c r="W2233" s="234"/>
      <c r="X2233" s="234"/>
      <c r="Y2233" s="234"/>
      <c r="Z2233" s="234"/>
      <c r="AA2233" s="234"/>
      <c r="AB2233" s="234"/>
      <c r="AC2233" s="234"/>
      <c r="AD2233" s="234"/>
      <c r="AE2233" s="234"/>
      <c r="AF2233" s="234"/>
      <c r="AG2233" s="234"/>
      <c r="AH2233" s="234"/>
      <c r="AI2233" s="234"/>
      <c r="AJ2233" s="234"/>
      <c r="AK2233" s="234"/>
      <c r="AL2233" s="258" t="str">
        <f t="shared" si="283"/>
        <v>нет</v>
      </c>
      <c r="AM2233" s="258" t="str">
        <f t="shared" si="285"/>
        <v>нет</v>
      </c>
      <c r="AN2233" s="258">
        <f t="shared" si="282"/>
        <v>0</v>
      </c>
      <c r="AO2233" s="258" t="e">
        <f t="shared" si="284"/>
        <v>#VALUE!</v>
      </c>
    </row>
    <row r="2234" spans="1:41">
      <c r="A2234" s="261" t="e">
        <f t="shared" si="286"/>
        <v>#VALUE!</v>
      </c>
      <c r="B2234" s="241">
        <v>2231</v>
      </c>
      <c r="C2234" s="242"/>
      <c r="D2234" s="257" t="str">
        <f t="shared" si="279"/>
        <v/>
      </c>
      <c r="E2234" s="234"/>
      <c r="F2234" s="234"/>
      <c r="G2234" s="242"/>
      <c r="H2234" s="257" t="str">
        <f t="shared" si="280"/>
        <v/>
      </c>
      <c r="I2234" s="234"/>
      <c r="J2234" s="234"/>
      <c r="K2234" s="234"/>
      <c r="L2234" s="234"/>
      <c r="M2234" s="308">
        <f t="shared" si="281"/>
        <v>0</v>
      </c>
      <c r="N2234" s="234"/>
      <c r="O2234" s="234"/>
      <c r="P2234" s="234"/>
      <c r="Q2234" s="234"/>
      <c r="R2234" s="234"/>
      <c r="S2234" s="234"/>
      <c r="T2234" s="234"/>
      <c r="U2234" s="234"/>
      <c r="V2234" s="234"/>
      <c r="W2234" s="234"/>
      <c r="X2234" s="234"/>
      <c r="Y2234" s="234"/>
      <c r="Z2234" s="234"/>
      <c r="AA2234" s="234"/>
      <c r="AB2234" s="234"/>
      <c r="AC2234" s="234"/>
      <c r="AD2234" s="234"/>
      <c r="AE2234" s="234"/>
      <c r="AF2234" s="234"/>
      <c r="AG2234" s="234"/>
      <c r="AH2234" s="234"/>
      <c r="AI2234" s="234"/>
      <c r="AJ2234" s="234"/>
      <c r="AK2234" s="234"/>
      <c r="AL2234" s="258" t="str">
        <f t="shared" si="283"/>
        <v>нет</v>
      </c>
      <c r="AM2234" s="258" t="str">
        <f t="shared" si="285"/>
        <v>нет</v>
      </c>
      <c r="AN2234" s="258">
        <f t="shared" si="282"/>
        <v>0</v>
      </c>
      <c r="AO2234" s="258" t="e">
        <f t="shared" si="284"/>
        <v>#VALUE!</v>
      </c>
    </row>
    <row r="2235" spans="1:41">
      <c r="A2235" s="261" t="e">
        <f t="shared" si="286"/>
        <v>#VALUE!</v>
      </c>
      <c r="B2235" s="241">
        <v>2232</v>
      </c>
      <c r="C2235" s="242"/>
      <c r="D2235" s="257" t="str">
        <f t="shared" si="279"/>
        <v/>
      </c>
      <c r="E2235" s="234"/>
      <c r="F2235" s="234"/>
      <c r="G2235" s="242"/>
      <c r="H2235" s="257" t="str">
        <f t="shared" si="280"/>
        <v/>
      </c>
      <c r="I2235" s="234"/>
      <c r="J2235" s="234"/>
      <c r="K2235" s="234"/>
      <c r="L2235" s="234"/>
      <c r="M2235" s="308">
        <f t="shared" si="281"/>
        <v>0</v>
      </c>
      <c r="N2235" s="234"/>
      <c r="O2235" s="234"/>
      <c r="P2235" s="234"/>
      <c r="Q2235" s="234"/>
      <c r="R2235" s="234"/>
      <c r="S2235" s="234"/>
      <c r="T2235" s="234"/>
      <c r="U2235" s="234"/>
      <c r="V2235" s="234"/>
      <c r="W2235" s="234"/>
      <c r="X2235" s="234"/>
      <c r="Y2235" s="234"/>
      <c r="Z2235" s="234"/>
      <c r="AA2235" s="234"/>
      <c r="AB2235" s="234"/>
      <c r="AC2235" s="234"/>
      <c r="AD2235" s="234"/>
      <c r="AE2235" s="234"/>
      <c r="AF2235" s="234"/>
      <c r="AG2235" s="234"/>
      <c r="AH2235" s="234"/>
      <c r="AI2235" s="234"/>
      <c r="AJ2235" s="234"/>
      <c r="AK2235" s="234"/>
      <c r="AL2235" s="258" t="str">
        <f t="shared" si="283"/>
        <v>нет</v>
      </c>
      <c r="AM2235" s="258" t="str">
        <f t="shared" si="285"/>
        <v>нет</v>
      </c>
      <c r="AN2235" s="258">
        <f t="shared" si="282"/>
        <v>0</v>
      </c>
      <c r="AO2235" s="258" t="e">
        <f t="shared" si="284"/>
        <v>#VALUE!</v>
      </c>
    </row>
    <row r="2236" spans="1:41">
      <c r="A2236" s="261" t="e">
        <f t="shared" si="286"/>
        <v>#VALUE!</v>
      </c>
      <c r="B2236" s="241">
        <v>2233</v>
      </c>
      <c r="C2236" s="242"/>
      <c r="D2236" s="257" t="str">
        <f t="shared" si="279"/>
        <v/>
      </c>
      <c r="E2236" s="234"/>
      <c r="F2236" s="234"/>
      <c r="G2236" s="242"/>
      <c r="H2236" s="257" t="str">
        <f t="shared" si="280"/>
        <v/>
      </c>
      <c r="I2236" s="234"/>
      <c r="J2236" s="234"/>
      <c r="K2236" s="234"/>
      <c r="L2236" s="234"/>
      <c r="M2236" s="308">
        <f t="shared" si="281"/>
        <v>0</v>
      </c>
      <c r="N2236" s="234"/>
      <c r="O2236" s="234"/>
      <c r="P2236" s="234"/>
      <c r="Q2236" s="234"/>
      <c r="R2236" s="234"/>
      <c r="S2236" s="234"/>
      <c r="T2236" s="234"/>
      <c r="U2236" s="234"/>
      <c r="V2236" s="234"/>
      <c r="W2236" s="234"/>
      <c r="X2236" s="234"/>
      <c r="Y2236" s="234"/>
      <c r="Z2236" s="234"/>
      <c r="AA2236" s="234"/>
      <c r="AB2236" s="234"/>
      <c r="AC2236" s="234"/>
      <c r="AD2236" s="234"/>
      <c r="AE2236" s="234"/>
      <c r="AF2236" s="234"/>
      <c r="AG2236" s="234"/>
      <c r="AH2236" s="234"/>
      <c r="AI2236" s="234"/>
      <c r="AJ2236" s="234"/>
      <c r="AK2236" s="234"/>
      <c r="AL2236" s="258" t="str">
        <f t="shared" si="283"/>
        <v>нет</v>
      </c>
      <c r="AM2236" s="258" t="str">
        <f t="shared" si="285"/>
        <v>нет</v>
      </c>
      <c r="AN2236" s="258">
        <f t="shared" si="282"/>
        <v>0</v>
      </c>
      <c r="AO2236" s="258" t="e">
        <f t="shared" si="284"/>
        <v>#VALUE!</v>
      </c>
    </row>
    <row r="2237" spans="1:41">
      <c r="A2237" s="261" t="e">
        <f t="shared" si="286"/>
        <v>#VALUE!</v>
      </c>
      <c r="B2237" s="241">
        <v>2234</v>
      </c>
      <c r="C2237" s="242"/>
      <c r="D2237" s="257" t="str">
        <f t="shared" si="279"/>
        <v/>
      </c>
      <c r="E2237" s="234"/>
      <c r="F2237" s="234"/>
      <c r="G2237" s="242"/>
      <c r="H2237" s="257" t="str">
        <f t="shared" si="280"/>
        <v/>
      </c>
      <c r="I2237" s="234"/>
      <c r="J2237" s="234"/>
      <c r="K2237" s="234"/>
      <c r="L2237" s="234"/>
      <c r="M2237" s="308">
        <f t="shared" si="281"/>
        <v>0</v>
      </c>
      <c r="N2237" s="234"/>
      <c r="O2237" s="234"/>
      <c r="P2237" s="234"/>
      <c r="Q2237" s="234"/>
      <c r="R2237" s="234"/>
      <c r="S2237" s="234"/>
      <c r="T2237" s="234"/>
      <c r="U2237" s="234"/>
      <c r="V2237" s="234"/>
      <c r="W2237" s="234"/>
      <c r="X2237" s="234"/>
      <c r="Y2237" s="234"/>
      <c r="Z2237" s="234"/>
      <c r="AA2237" s="234"/>
      <c r="AB2237" s="234"/>
      <c r="AC2237" s="234"/>
      <c r="AD2237" s="234"/>
      <c r="AE2237" s="234"/>
      <c r="AF2237" s="234"/>
      <c r="AG2237" s="234"/>
      <c r="AH2237" s="234"/>
      <c r="AI2237" s="234"/>
      <c r="AJ2237" s="234"/>
      <c r="AK2237" s="234"/>
      <c r="AL2237" s="258" t="str">
        <f t="shared" si="283"/>
        <v>нет</v>
      </c>
      <c r="AM2237" s="258" t="str">
        <f t="shared" si="285"/>
        <v>нет</v>
      </c>
      <c r="AN2237" s="258">
        <f t="shared" si="282"/>
        <v>0</v>
      </c>
      <c r="AO2237" s="258" t="e">
        <f t="shared" si="284"/>
        <v>#VALUE!</v>
      </c>
    </row>
    <row r="2238" spans="1:41">
      <c r="A2238" s="261" t="e">
        <f t="shared" si="286"/>
        <v>#VALUE!</v>
      </c>
      <c r="B2238" s="241">
        <v>2235</v>
      </c>
      <c r="C2238" s="242"/>
      <c r="D2238" s="257" t="str">
        <f t="shared" si="279"/>
        <v/>
      </c>
      <c r="E2238" s="234"/>
      <c r="F2238" s="234"/>
      <c r="G2238" s="242"/>
      <c r="H2238" s="257" t="str">
        <f t="shared" si="280"/>
        <v/>
      </c>
      <c r="I2238" s="234"/>
      <c r="J2238" s="234"/>
      <c r="K2238" s="234"/>
      <c r="L2238" s="234"/>
      <c r="M2238" s="308">
        <f t="shared" si="281"/>
        <v>0</v>
      </c>
      <c r="N2238" s="234"/>
      <c r="O2238" s="234"/>
      <c r="P2238" s="234"/>
      <c r="Q2238" s="234"/>
      <c r="R2238" s="234"/>
      <c r="S2238" s="234"/>
      <c r="T2238" s="234"/>
      <c r="U2238" s="234"/>
      <c r="V2238" s="234"/>
      <c r="W2238" s="234"/>
      <c r="X2238" s="234"/>
      <c r="Y2238" s="234"/>
      <c r="Z2238" s="234"/>
      <c r="AA2238" s="234"/>
      <c r="AB2238" s="234"/>
      <c r="AC2238" s="234"/>
      <c r="AD2238" s="234"/>
      <c r="AE2238" s="234"/>
      <c r="AF2238" s="234"/>
      <c r="AG2238" s="234"/>
      <c r="AH2238" s="234"/>
      <c r="AI2238" s="234"/>
      <c r="AJ2238" s="234"/>
      <c r="AK2238" s="234"/>
      <c r="AL2238" s="258" t="str">
        <f t="shared" si="283"/>
        <v>нет</v>
      </c>
      <c r="AM2238" s="258" t="str">
        <f t="shared" si="285"/>
        <v>нет</v>
      </c>
      <c r="AN2238" s="258">
        <f t="shared" si="282"/>
        <v>0</v>
      </c>
      <c r="AO2238" s="258" t="e">
        <f t="shared" si="284"/>
        <v>#VALUE!</v>
      </c>
    </row>
    <row r="2239" spans="1:41">
      <c r="A2239" s="261" t="e">
        <f t="shared" si="286"/>
        <v>#VALUE!</v>
      </c>
      <c r="B2239" s="241">
        <v>2236</v>
      </c>
      <c r="C2239" s="242"/>
      <c r="D2239" s="257" t="str">
        <f t="shared" ref="D2239:D2302" si="287">IFERROR(VLOOKUP(C2239,msu,2,0),"")</f>
        <v/>
      </c>
      <c r="E2239" s="234"/>
      <c r="F2239" s="234"/>
      <c r="G2239" s="242"/>
      <c r="H2239" s="257" t="str">
        <f t="shared" ref="H2239:H2302" si="288">IFERROR(VLOOKUP(G2239,oo,2,0),"")</f>
        <v/>
      </c>
      <c r="I2239" s="234"/>
      <c r="J2239" s="234"/>
      <c r="K2239" s="234"/>
      <c r="L2239" s="234"/>
      <c r="M2239" s="308">
        <f t="shared" ref="M2239:M2302" si="289">COUNTA(N2239:AK2239)</f>
        <v>0</v>
      </c>
      <c r="N2239" s="234"/>
      <c r="O2239" s="234"/>
      <c r="P2239" s="234"/>
      <c r="Q2239" s="234"/>
      <c r="R2239" s="234"/>
      <c r="S2239" s="234"/>
      <c r="T2239" s="234"/>
      <c r="U2239" s="234"/>
      <c r="V2239" s="234"/>
      <c r="W2239" s="234"/>
      <c r="X2239" s="234"/>
      <c r="Y2239" s="234"/>
      <c r="Z2239" s="234"/>
      <c r="AA2239" s="234"/>
      <c r="AB2239" s="234"/>
      <c r="AC2239" s="234"/>
      <c r="AD2239" s="234"/>
      <c r="AE2239" s="234"/>
      <c r="AF2239" s="234"/>
      <c r="AG2239" s="234"/>
      <c r="AH2239" s="234"/>
      <c r="AI2239" s="234"/>
      <c r="AJ2239" s="234"/>
      <c r="AK2239" s="234"/>
      <c r="AL2239" s="258" t="str">
        <f t="shared" si="283"/>
        <v>нет</v>
      </c>
      <c r="AM2239" s="258" t="str">
        <f t="shared" si="285"/>
        <v>нет</v>
      </c>
      <c r="AN2239" s="258">
        <f t="shared" ref="AN2239:AN2302" si="290">COUNTIF(N2239:AK2239,"призер")+COUNTIF(N2239:AK2239,"победитель")</f>
        <v>0</v>
      </c>
      <c r="AO2239" s="258" t="e">
        <f t="shared" si="284"/>
        <v>#VALUE!</v>
      </c>
    </row>
    <row r="2240" spans="1:41">
      <c r="A2240" s="261" t="e">
        <f t="shared" si="286"/>
        <v>#VALUE!</v>
      </c>
      <c r="B2240" s="241">
        <v>2237</v>
      </c>
      <c r="C2240" s="242"/>
      <c r="D2240" s="257" t="str">
        <f t="shared" si="287"/>
        <v/>
      </c>
      <c r="E2240" s="234"/>
      <c r="F2240" s="234"/>
      <c r="G2240" s="242"/>
      <c r="H2240" s="257" t="str">
        <f t="shared" si="288"/>
        <v/>
      </c>
      <c r="I2240" s="234"/>
      <c r="J2240" s="234"/>
      <c r="K2240" s="234"/>
      <c r="L2240" s="234"/>
      <c r="M2240" s="308">
        <f t="shared" si="289"/>
        <v>0</v>
      </c>
      <c r="N2240" s="234"/>
      <c r="O2240" s="234"/>
      <c r="P2240" s="234"/>
      <c r="Q2240" s="234"/>
      <c r="R2240" s="234"/>
      <c r="S2240" s="234"/>
      <c r="T2240" s="234"/>
      <c r="U2240" s="234"/>
      <c r="V2240" s="234"/>
      <c r="W2240" s="234"/>
      <c r="X2240" s="234"/>
      <c r="Y2240" s="234"/>
      <c r="Z2240" s="234"/>
      <c r="AA2240" s="234"/>
      <c r="AB2240" s="234"/>
      <c r="AC2240" s="234"/>
      <c r="AD2240" s="234"/>
      <c r="AE2240" s="234"/>
      <c r="AF2240" s="234"/>
      <c r="AG2240" s="234"/>
      <c r="AH2240" s="234"/>
      <c r="AI2240" s="234"/>
      <c r="AJ2240" s="234"/>
      <c r="AK2240" s="234"/>
      <c r="AL2240" s="258" t="str">
        <f t="shared" si="283"/>
        <v>нет</v>
      </c>
      <c r="AM2240" s="258" t="str">
        <f t="shared" si="285"/>
        <v>нет</v>
      </c>
      <c r="AN2240" s="258">
        <f t="shared" si="290"/>
        <v>0</v>
      </c>
      <c r="AO2240" s="258" t="e">
        <f t="shared" si="284"/>
        <v>#VALUE!</v>
      </c>
    </row>
    <row r="2241" spans="1:41">
      <c r="A2241" s="261" t="e">
        <f t="shared" si="286"/>
        <v>#VALUE!</v>
      </c>
      <c r="B2241" s="241">
        <v>2238</v>
      </c>
      <c r="C2241" s="242"/>
      <c r="D2241" s="257" t="str">
        <f t="shared" si="287"/>
        <v/>
      </c>
      <c r="E2241" s="234"/>
      <c r="F2241" s="234"/>
      <c r="G2241" s="242"/>
      <c r="H2241" s="257" t="str">
        <f t="shared" si="288"/>
        <v/>
      </c>
      <c r="I2241" s="234"/>
      <c r="J2241" s="234"/>
      <c r="K2241" s="234"/>
      <c r="L2241" s="234"/>
      <c r="M2241" s="308">
        <f t="shared" si="289"/>
        <v>0</v>
      </c>
      <c r="N2241" s="234"/>
      <c r="O2241" s="234"/>
      <c r="P2241" s="234"/>
      <c r="Q2241" s="234"/>
      <c r="R2241" s="234"/>
      <c r="S2241" s="234"/>
      <c r="T2241" s="234"/>
      <c r="U2241" s="234"/>
      <c r="V2241" s="234"/>
      <c r="W2241" s="234"/>
      <c r="X2241" s="234"/>
      <c r="Y2241" s="234"/>
      <c r="Z2241" s="234"/>
      <c r="AA2241" s="234"/>
      <c r="AB2241" s="234"/>
      <c r="AC2241" s="234"/>
      <c r="AD2241" s="234"/>
      <c r="AE2241" s="234"/>
      <c r="AF2241" s="234"/>
      <c r="AG2241" s="234"/>
      <c r="AH2241" s="234"/>
      <c r="AI2241" s="234"/>
      <c r="AJ2241" s="234"/>
      <c r="AK2241" s="234"/>
      <c r="AL2241" s="258" t="str">
        <f t="shared" si="283"/>
        <v>нет</v>
      </c>
      <c r="AM2241" s="258" t="str">
        <f t="shared" si="285"/>
        <v>нет</v>
      </c>
      <c r="AN2241" s="258">
        <f t="shared" si="290"/>
        <v>0</v>
      </c>
      <c r="AO2241" s="258" t="e">
        <f t="shared" si="284"/>
        <v>#VALUE!</v>
      </c>
    </row>
    <row r="2242" spans="1:41">
      <c r="A2242" s="261" t="e">
        <f t="shared" si="286"/>
        <v>#VALUE!</v>
      </c>
      <c r="B2242" s="241">
        <v>2239</v>
      </c>
      <c r="C2242" s="242"/>
      <c r="D2242" s="257" t="str">
        <f t="shared" si="287"/>
        <v/>
      </c>
      <c r="E2242" s="234"/>
      <c r="F2242" s="234"/>
      <c r="G2242" s="242"/>
      <c r="H2242" s="257" t="str">
        <f t="shared" si="288"/>
        <v/>
      </c>
      <c r="I2242" s="234"/>
      <c r="J2242" s="234"/>
      <c r="K2242" s="234"/>
      <c r="L2242" s="234"/>
      <c r="M2242" s="308">
        <f t="shared" si="289"/>
        <v>0</v>
      </c>
      <c r="N2242" s="234"/>
      <c r="O2242" s="234"/>
      <c r="P2242" s="234"/>
      <c r="Q2242" s="234"/>
      <c r="R2242" s="234"/>
      <c r="S2242" s="234"/>
      <c r="T2242" s="234"/>
      <c r="U2242" s="234"/>
      <c r="V2242" s="234"/>
      <c r="W2242" s="234"/>
      <c r="X2242" s="234"/>
      <c r="Y2242" s="234"/>
      <c r="Z2242" s="234"/>
      <c r="AA2242" s="234"/>
      <c r="AB2242" s="234"/>
      <c r="AC2242" s="234"/>
      <c r="AD2242" s="234"/>
      <c r="AE2242" s="234"/>
      <c r="AF2242" s="234"/>
      <c r="AG2242" s="234"/>
      <c r="AH2242" s="234"/>
      <c r="AI2242" s="234"/>
      <c r="AJ2242" s="234"/>
      <c r="AK2242" s="234"/>
      <c r="AL2242" s="258" t="str">
        <f t="shared" si="283"/>
        <v>нет</v>
      </c>
      <c r="AM2242" s="258" t="str">
        <f t="shared" si="285"/>
        <v>нет</v>
      </c>
      <c r="AN2242" s="258">
        <f t="shared" si="290"/>
        <v>0</v>
      </c>
      <c r="AO2242" s="258" t="e">
        <f t="shared" si="284"/>
        <v>#VALUE!</v>
      </c>
    </row>
    <row r="2243" spans="1:41">
      <c r="A2243" s="261" t="e">
        <f t="shared" si="286"/>
        <v>#VALUE!</v>
      </c>
      <c r="B2243" s="241">
        <v>2240</v>
      </c>
      <c r="C2243" s="242"/>
      <c r="D2243" s="257" t="str">
        <f t="shared" si="287"/>
        <v/>
      </c>
      <c r="E2243" s="234"/>
      <c r="F2243" s="234"/>
      <c r="G2243" s="242"/>
      <c r="H2243" s="257" t="str">
        <f t="shared" si="288"/>
        <v/>
      </c>
      <c r="I2243" s="234"/>
      <c r="J2243" s="234"/>
      <c r="K2243" s="234"/>
      <c r="L2243" s="234"/>
      <c r="M2243" s="308">
        <f t="shared" si="289"/>
        <v>0</v>
      </c>
      <c r="N2243" s="234"/>
      <c r="O2243" s="234"/>
      <c r="P2243" s="234"/>
      <c r="Q2243" s="234"/>
      <c r="R2243" s="234"/>
      <c r="S2243" s="234"/>
      <c r="T2243" s="234"/>
      <c r="U2243" s="234"/>
      <c r="V2243" s="234"/>
      <c r="W2243" s="234"/>
      <c r="X2243" s="234"/>
      <c r="Y2243" s="234"/>
      <c r="Z2243" s="234"/>
      <c r="AA2243" s="234"/>
      <c r="AB2243" s="234"/>
      <c r="AC2243" s="234"/>
      <c r="AD2243" s="234"/>
      <c r="AE2243" s="234"/>
      <c r="AF2243" s="234"/>
      <c r="AG2243" s="234"/>
      <c r="AH2243" s="234"/>
      <c r="AI2243" s="234"/>
      <c r="AJ2243" s="234"/>
      <c r="AK2243" s="234"/>
      <c r="AL2243" s="258" t="str">
        <f t="shared" si="283"/>
        <v>нет</v>
      </c>
      <c r="AM2243" s="258" t="str">
        <f t="shared" si="285"/>
        <v>нет</v>
      </c>
      <c r="AN2243" s="258">
        <f t="shared" si="290"/>
        <v>0</v>
      </c>
      <c r="AO2243" s="258" t="e">
        <f t="shared" si="284"/>
        <v>#VALUE!</v>
      </c>
    </row>
    <row r="2244" spans="1:41">
      <c r="A2244" s="261" t="e">
        <f t="shared" si="286"/>
        <v>#VALUE!</v>
      </c>
      <c r="B2244" s="241">
        <v>2241</v>
      </c>
      <c r="C2244" s="242"/>
      <c r="D2244" s="257" t="str">
        <f t="shared" si="287"/>
        <v/>
      </c>
      <c r="E2244" s="234"/>
      <c r="F2244" s="234"/>
      <c r="G2244" s="242"/>
      <c r="H2244" s="257" t="str">
        <f t="shared" si="288"/>
        <v/>
      </c>
      <c r="I2244" s="234"/>
      <c r="J2244" s="234"/>
      <c r="K2244" s="234"/>
      <c r="L2244" s="234"/>
      <c r="M2244" s="308">
        <f t="shared" si="289"/>
        <v>0</v>
      </c>
      <c r="N2244" s="234"/>
      <c r="O2244" s="234"/>
      <c r="P2244" s="234"/>
      <c r="Q2244" s="234"/>
      <c r="R2244" s="234"/>
      <c r="S2244" s="234"/>
      <c r="T2244" s="234"/>
      <c r="U2244" s="234"/>
      <c r="V2244" s="234"/>
      <c r="W2244" s="234"/>
      <c r="X2244" s="234"/>
      <c r="Y2244" s="234"/>
      <c r="Z2244" s="234"/>
      <c r="AA2244" s="234"/>
      <c r="AB2244" s="234"/>
      <c r="AC2244" s="234"/>
      <c r="AD2244" s="234"/>
      <c r="AE2244" s="234"/>
      <c r="AF2244" s="234"/>
      <c r="AG2244" s="234"/>
      <c r="AH2244" s="234"/>
      <c r="AI2244" s="234"/>
      <c r="AJ2244" s="234"/>
      <c r="AK2244" s="234"/>
      <c r="AL2244" s="258" t="str">
        <f t="shared" si="283"/>
        <v>нет</v>
      </c>
      <c r="AM2244" s="258" t="str">
        <f t="shared" si="285"/>
        <v>нет</v>
      </c>
      <c r="AN2244" s="258">
        <f t="shared" si="290"/>
        <v>0</v>
      </c>
      <c r="AO2244" s="258" t="e">
        <f t="shared" si="284"/>
        <v>#VALUE!</v>
      </c>
    </row>
    <row r="2245" spans="1:41">
      <c r="A2245" s="261" t="e">
        <f t="shared" si="286"/>
        <v>#VALUE!</v>
      </c>
      <c r="B2245" s="241">
        <v>2242</v>
      </c>
      <c r="C2245" s="242"/>
      <c r="D2245" s="257" t="str">
        <f t="shared" si="287"/>
        <v/>
      </c>
      <c r="E2245" s="234"/>
      <c r="F2245" s="234"/>
      <c r="G2245" s="242"/>
      <c r="H2245" s="257" t="str">
        <f t="shared" si="288"/>
        <v/>
      </c>
      <c r="I2245" s="234"/>
      <c r="J2245" s="234"/>
      <c r="K2245" s="234"/>
      <c r="L2245" s="234"/>
      <c r="M2245" s="308">
        <f t="shared" si="289"/>
        <v>0</v>
      </c>
      <c r="N2245" s="234"/>
      <c r="O2245" s="234"/>
      <c r="P2245" s="234"/>
      <c r="Q2245" s="234"/>
      <c r="R2245" s="234"/>
      <c r="S2245" s="234"/>
      <c r="T2245" s="234"/>
      <c r="U2245" s="234"/>
      <c r="V2245" s="234"/>
      <c r="W2245" s="234"/>
      <c r="X2245" s="234"/>
      <c r="Y2245" s="234"/>
      <c r="Z2245" s="234"/>
      <c r="AA2245" s="234"/>
      <c r="AB2245" s="234"/>
      <c r="AC2245" s="234"/>
      <c r="AD2245" s="234"/>
      <c r="AE2245" s="234"/>
      <c r="AF2245" s="234"/>
      <c r="AG2245" s="234"/>
      <c r="AH2245" s="234"/>
      <c r="AI2245" s="234"/>
      <c r="AJ2245" s="234"/>
      <c r="AK2245" s="234"/>
      <c r="AL2245" s="258" t="str">
        <f t="shared" ref="AL2245:AL2308" si="291">IF($I2245&lt;5,"нет",IF($I2245&gt;9,"нет","да"))</f>
        <v>нет</v>
      </c>
      <c r="AM2245" s="258" t="str">
        <f t="shared" si="285"/>
        <v>нет</v>
      </c>
      <c r="AN2245" s="258">
        <f t="shared" si="290"/>
        <v>0</v>
      </c>
      <c r="AO2245" s="258" t="e">
        <f t="shared" ref="AO2245:AO2308" si="292">IF(LEN(G2245)=5,LEFT(G2245,1)+100,LEFT(G2245,2)+100)</f>
        <v>#VALUE!</v>
      </c>
    </row>
    <row r="2246" spans="1:41">
      <c r="A2246" s="261" t="e">
        <f t="shared" si="286"/>
        <v>#VALUE!</v>
      </c>
      <c r="B2246" s="241">
        <v>2243</v>
      </c>
      <c r="C2246" s="242"/>
      <c r="D2246" s="257" t="str">
        <f t="shared" si="287"/>
        <v/>
      </c>
      <c r="E2246" s="234"/>
      <c r="F2246" s="234"/>
      <c r="G2246" s="242"/>
      <c r="H2246" s="257" t="str">
        <f t="shared" si="288"/>
        <v/>
      </c>
      <c r="I2246" s="234"/>
      <c r="J2246" s="234"/>
      <c r="K2246" s="234"/>
      <c r="L2246" s="234"/>
      <c r="M2246" s="308">
        <f t="shared" si="289"/>
        <v>0</v>
      </c>
      <c r="N2246" s="234"/>
      <c r="O2246" s="234"/>
      <c r="P2246" s="234"/>
      <c r="Q2246" s="234"/>
      <c r="R2246" s="234"/>
      <c r="S2246" s="234"/>
      <c r="T2246" s="234"/>
      <c r="U2246" s="234"/>
      <c r="V2246" s="234"/>
      <c r="W2246" s="234"/>
      <c r="X2246" s="234"/>
      <c r="Y2246" s="234"/>
      <c r="Z2246" s="234"/>
      <c r="AA2246" s="234"/>
      <c r="AB2246" s="234"/>
      <c r="AC2246" s="234"/>
      <c r="AD2246" s="234"/>
      <c r="AE2246" s="234"/>
      <c r="AF2246" s="234"/>
      <c r="AG2246" s="234"/>
      <c r="AH2246" s="234"/>
      <c r="AI2246" s="234"/>
      <c r="AJ2246" s="234"/>
      <c r="AK2246" s="234"/>
      <c r="AL2246" s="258" t="str">
        <f t="shared" si="291"/>
        <v>нет</v>
      </c>
      <c r="AM2246" s="258" t="str">
        <f t="shared" ref="AM2246:AM2309" si="293">IF($I2246&lt;=9,"нет","да")</f>
        <v>нет</v>
      </c>
      <c r="AN2246" s="258">
        <f t="shared" si="290"/>
        <v>0</v>
      </c>
      <c r="AO2246" s="258" t="e">
        <f t="shared" si="292"/>
        <v>#VALUE!</v>
      </c>
    </row>
    <row r="2247" spans="1:41">
      <c r="A2247" s="261" t="e">
        <f t="shared" si="286"/>
        <v>#VALUE!</v>
      </c>
      <c r="B2247" s="241">
        <v>2244</v>
      </c>
      <c r="C2247" s="242"/>
      <c r="D2247" s="257" t="str">
        <f t="shared" si="287"/>
        <v/>
      </c>
      <c r="E2247" s="234"/>
      <c r="F2247" s="234"/>
      <c r="G2247" s="242"/>
      <c r="H2247" s="257" t="str">
        <f t="shared" si="288"/>
        <v/>
      </c>
      <c r="I2247" s="234"/>
      <c r="J2247" s="234"/>
      <c r="K2247" s="234"/>
      <c r="L2247" s="234"/>
      <c r="M2247" s="308">
        <f t="shared" si="289"/>
        <v>0</v>
      </c>
      <c r="N2247" s="234"/>
      <c r="O2247" s="234"/>
      <c r="P2247" s="234"/>
      <c r="Q2247" s="234"/>
      <c r="R2247" s="234"/>
      <c r="S2247" s="234"/>
      <c r="T2247" s="234"/>
      <c r="U2247" s="234"/>
      <c r="V2247" s="234"/>
      <c r="W2247" s="234"/>
      <c r="X2247" s="234"/>
      <c r="Y2247" s="234"/>
      <c r="Z2247" s="234"/>
      <c r="AA2247" s="234"/>
      <c r="AB2247" s="234"/>
      <c r="AC2247" s="234"/>
      <c r="AD2247" s="234"/>
      <c r="AE2247" s="234"/>
      <c r="AF2247" s="234"/>
      <c r="AG2247" s="234"/>
      <c r="AH2247" s="234"/>
      <c r="AI2247" s="234"/>
      <c r="AJ2247" s="234"/>
      <c r="AK2247" s="234"/>
      <c r="AL2247" s="258" t="str">
        <f t="shared" si="291"/>
        <v>нет</v>
      </c>
      <c r="AM2247" s="258" t="str">
        <f t="shared" si="293"/>
        <v>нет</v>
      </c>
      <c r="AN2247" s="258">
        <f t="shared" si="290"/>
        <v>0</v>
      </c>
      <c r="AO2247" s="258" t="e">
        <f t="shared" si="292"/>
        <v>#VALUE!</v>
      </c>
    </row>
    <row r="2248" spans="1:41">
      <c r="A2248" s="261" t="e">
        <f t="shared" ref="A2248:A2311" si="294">IF($AO2248=$C2248, "Код_ОО+МСУ_верно", "Требуется проверка кода ОО или МСУ, кроме 101, 102,103")</f>
        <v>#VALUE!</v>
      </c>
      <c r="B2248" s="241">
        <v>2245</v>
      </c>
      <c r="C2248" s="242"/>
      <c r="D2248" s="257" t="str">
        <f t="shared" si="287"/>
        <v/>
      </c>
      <c r="E2248" s="234"/>
      <c r="F2248" s="234"/>
      <c r="G2248" s="242"/>
      <c r="H2248" s="257" t="str">
        <f t="shared" si="288"/>
        <v/>
      </c>
      <c r="I2248" s="234"/>
      <c r="J2248" s="234"/>
      <c r="K2248" s="234"/>
      <c r="L2248" s="234"/>
      <c r="M2248" s="308">
        <f t="shared" si="289"/>
        <v>0</v>
      </c>
      <c r="N2248" s="234"/>
      <c r="O2248" s="234"/>
      <c r="P2248" s="234"/>
      <c r="Q2248" s="234"/>
      <c r="R2248" s="234"/>
      <c r="S2248" s="234"/>
      <c r="T2248" s="234"/>
      <c r="U2248" s="234"/>
      <c r="V2248" s="234"/>
      <c r="W2248" s="234"/>
      <c r="X2248" s="234"/>
      <c r="Y2248" s="234"/>
      <c r="Z2248" s="234"/>
      <c r="AA2248" s="234"/>
      <c r="AB2248" s="234"/>
      <c r="AC2248" s="234"/>
      <c r="AD2248" s="234"/>
      <c r="AE2248" s="234"/>
      <c r="AF2248" s="234"/>
      <c r="AG2248" s="234"/>
      <c r="AH2248" s="234"/>
      <c r="AI2248" s="234"/>
      <c r="AJ2248" s="234"/>
      <c r="AK2248" s="234"/>
      <c r="AL2248" s="258" t="str">
        <f t="shared" si="291"/>
        <v>нет</v>
      </c>
      <c r="AM2248" s="258" t="str">
        <f t="shared" si="293"/>
        <v>нет</v>
      </c>
      <c r="AN2248" s="258">
        <f t="shared" si="290"/>
        <v>0</v>
      </c>
      <c r="AO2248" s="258" t="e">
        <f t="shared" si="292"/>
        <v>#VALUE!</v>
      </c>
    </row>
    <row r="2249" spans="1:41">
      <c r="A2249" s="261" t="e">
        <f t="shared" si="294"/>
        <v>#VALUE!</v>
      </c>
      <c r="B2249" s="241">
        <v>2246</v>
      </c>
      <c r="C2249" s="242"/>
      <c r="D2249" s="257" t="str">
        <f t="shared" si="287"/>
        <v/>
      </c>
      <c r="E2249" s="234"/>
      <c r="F2249" s="234"/>
      <c r="G2249" s="242"/>
      <c r="H2249" s="257" t="str">
        <f t="shared" si="288"/>
        <v/>
      </c>
      <c r="I2249" s="234"/>
      <c r="J2249" s="234"/>
      <c r="K2249" s="234"/>
      <c r="L2249" s="234"/>
      <c r="M2249" s="308">
        <f t="shared" si="289"/>
        <v>0</v>
      </c>
      <c r="N2249" s="234"/>
      <c r="O2249" s="234"/>
      <c r="P2249" s="234"/>
      <c r="Q2249" s="234"/>
      <c r="R2249" s="234"/>
      <c r="S2249" s="234"/>
      <c r="T2249" s="234"/>
      <c r="U2249" s="234"/>
      <c r="V2249" s="234"/>
      <c r="W2249" s="234"/>
      <c r="X2249" s="234"/>
      <c r="Y2249" s="234"/>
      <c r="Z2249" s="234"/>
      <c r="AA2249" s="234"/>
      <c r="AB2249" s="234"/>
      <c r="AC2249" s="234"/>
      <c r="AD2249" s="234"/>
      <c r="AE2249" s="234"/>
      <c r="AF2249" s="234"/>
      <c r="AG2249" s="234"/>
      <c r="AH2249" s="234"/>
      <c r="AI2249" s="234"/>
      <c r="AJ2249" s="234"/>
      <c r="AK2249" s="234"/>
      <c r="AL2249" s="258" t="str">
        <f t="shared" si="291"/>
        <v>нет</v>
      </c>
      <c r="AM2249" s="258" t="str">
        <f t="shared" si="293"/>
        <v>нет</v>
      </c>
      <c r="AN2249" s="258">
        <f t="shared" si="290"/>
        <v>0</v>
      </c>
      <c r="AO2249" s="258" t="e">
        <f t="shared" si="292"/>
        <v>#VALUE!</v>
      </c>
    </row>
    <row r="2250" spans="1:41">
      <c r="A2250" s="261" t="e">
        <f t="shared" si="294"/>
        <v>#VALUE!</v>
      </c>
      <c r="B2250" s="241">
        <v>2247</v>
      </c>
      <c r="C2250" s="242"/>
      <c r="D2250" s="257" t="str">
        <f t="shared" si="287"/>
        <v/>
      </c>
      <c r="E2250" s="234"/>
      <c r="F2250" s="234"/>
      <c r="G2250" s="242"/>
      <c r="H2250" s="257" t="str">
        <f t="shared" si="288"/>
        <v/>
      </c>
      <c r="I2250" s="234"/>
      <c r="J2250" s="234"/>
      <c r="K2250" s="234"/>
      <c r="L2250" s="234"/>
      <c r="M2250" s="308">
        <f t="shared" si="289"/>
        <v>0</v>
      </c>
      <c r="N2250" s="234"/>
      <c r="O2250" s="234"/>
      <c r="P2250" s="234"/>
      <c r="Q2250" s="234"/>
      <c r="R2250" s="234"/>
      <c r="S2250" s="234"/>
      <c r="T2250" s="234"/>
      <c r="U2250" s="234"/>
      <c r="V2250" s="234"/>
      <c r="W2250" s="234"/>
      <c r="X2250" s="234"/>
      <c r="Y2250" s="234"/>
      <c r="Z2250" s="234"/>
      <c r="AA2250" s="234"/>
      <c r="AB2250" s="234"/>
      <c r="AC2250" s="234"/>
      <c r="AD2250" s="234"/>
      <c r="AE2250" s="234"/>
      <c r="AF2250" s="234"/>
      <c r="AG2250" s="234"/>
      <c r="AH2250" s="234"/>
      <c r="AI2250" s="234"/>
      <c r="AJ2250" s="234"/>
      <c r="AK2250" s="234"/>
      <c r="AL2250" s="258" t="str">
        <f t="shared" si="291"/>
        <v>нет</v>
      </c>
      <c r="AM2250" s="258" t="str">
        <f t="shared" si="293"/>
        <v>нет</v>
      </c>
      <c r="AN2250" s="258">
        <f t="shared" si="290"/>
        <v>0</v>
      </c>
      <c r="AO2250" s="258" t="e">
        <f t="shared" si="292"/>
        <v>#VALUE!</v>
      </c>
    </row>
    <row r="2251" spans="1:41">
      <c r="A2251" s="261" t="e">
        <f t="shared" si="294"/>
        <v>#VALUE!</v>
      </c>
      <c r="B2251" s="241">
        <v>2248</v>
      </c>
      <c r="C2251" s="242"/>
      <c r="D2251" s="257" t="str">
        <f t="shared" si="287"/>
        <v/>
      </c>
      <c r="E2251" s="234"/>
      <c r="F2251" s="234"/>
      <c r="G2251" s="242"/>
      <c r="H2251" s="257" t="str">
        <f t="shared" si="288"/>
        <v/>
      </c>
      <c r="I2251" s="234"/>
      <c r="J2251" s="234"/>
      <c r="K2251" s="234"/>
      <c r="L2251" s="234"/>
      <c r="M2251" s="308">
        <f t="shared" si="289"/>
        <v>0</v>
      </c>
      <c r="N2251" s="234"/>
      <c r="O2251" s="234"/>
      <c r="P2251" s="234"/>
      <c r="Q2251" s="234"/>
      <c r="R2251" s="234"/>
      <c r="S2251" s="234"/>
      <c r="T2251" s="234"/>
      <c r="U2251" s="234"/>
      <c r="V2251" s="234"/>
      <c r="W2251" s="234"/>
      <c r="X2251" s="234"/>
      <c r="Y2251" s="234"/>
      <c r="Z2251" s="234"/>
      <c r="AA2251" s="234"/>
      <c r="AB2251" s="234"/>
      <c r="AC2251" s="234"/>
      <c r="AD2251" s="234"/>
      <c r="AE2251" s="234"/>
      <c r="AF2251" s="234"/>
      <c r="AG2251" s="234"/>
      <c r="AH2251" s="234"/>
      <c r="AI2251" s="234"/>
      <c r="AJ2251" s="234"/>
      <c r="AK2251" s="234"/>
      <c r="AL2251" s="258" t="str">
        <f t="shared" si="291"/>
        <v>нет</v>
      </c>
      <c r="AM2251" s="258" t="str">
        <f t="shared" si="293"/>
        <v>нет</v>
      </c>
      <c r="AN2251" s="258">
        <f t="shared" si="290"/>
        <v>0</v>
      </c>
      <c r="AO2251" s="258" t="e">
        <f t="shared" si="292"/>
        <v>#VALUE!</v>
      </c>
    </row>
    <row r="2252" spans="1:41">
      <c r="A2252" s="261" t="e">
        <f t="shared" si="294"/>
        <v>#VALUE!</v>
      </c>
      <c r="B2252" s="241">
        <v>2249</v>
      </c>
      <c r="C2252" s="242"/>
      <c r="D2252" s="257" t="str">
        <f t="shared" si="287"/>
        <v/>
      </c>
      <c r="E2252" s="234"/>
      <c r="F2252" s="234"/>
      <c r="G2252" s="242"/>
      <c r="H2252" s="257" t="str">
        <f t="shared" si="288"/>
        <v/>
      </c>
      <c r="I2252" s="234"/>
      <c r="J2252" s="234"/>
      <c r="K2252" s="234"/>
      <c r="L2252" s="234"/>
      <c r="M2252" s="308">
        <f t="shared" si="289"/>
        <v>0</v>
      </c>
      <c r="N2252" s="234"/>
      <c r="O2252" s="234"/>
      <c r="P2252" s="234"/>
      <c r="Q2252" s="234"/>
      <c r="R2252" s="234"/>
      <c r="S2252" s="234"/>
      <c r="T2252" s="234"/>
      <c r="U2252" s="234"/>
      <c r="V2252" s="234"/>
      <c r="W2252" s="234"/>
      <c r="X2252" s="234"/>
      <c r="Y2252" s="234"/>
      <c r="Z2252" s="234"/>
      <c r="AA2252" s="234"/>
      <c r="AB2252" s="234"/>
      <c r="AC2252" s="234"/>
      <c r="AD2252" s="234"/>
      <c r="AE2252" s="234"/>
      <c r="AF2252" s="234"/>
      <c r="AG2252" s="234"/>
      <c r="AH2252" s="234"/>
      <c r="AI2252" s="234"/>
      <c r="AJ2252" s="234"/>
      <c r="AK2252" s="234"/>
      <c r="AL2252" s="258" t="str">
        <f t="shared" si="291"/>
        <v>нет</v>
      </c>
      <c r="AM2252" s="258" t="str">
        <f t="shared" si="293"/>
        <v>нет</v>
      </c>
      <c r="AN2252" s="258">
        <f t="shared" si="290"/>
        <v>0</v>
      </c>
      <c r="AO2252" s="258" t="e">
        <f t="shared" si="292"/>
        <v>#VALUE!</v>
      </c>
    </row>
    <row r="2253" spans="1:41">
      <c r="A2253" s="261" t="e">
        <f t="shared" si="294"/>
        <v>#VALUE!</v>
      </c>
      <c r="B2253" s="241">
        <v>2250</v>
      </c>
      <c r="C2253" s="242"/>
      <c r="D2253" s="257" t="str">
        <f t="shared" si="287"/>
        <v/>
      </c>
      <c r="E2253" s="234"/>
      <c r="F2253" s="234"/>
      <c r="G2253" s="242"/>
      <c r="H2253" s="257" t="str">
        <f t="shared" si="288"/>
        <v/>
      </c>
      <c r="I2253" s="234"/>
      <c r="J2253" s="234"/>
      <c r="K2253" s="234"/>
      <c r="L2253" s="234"/>
      <c r="M2253" s="308">
        <f t="shared" si="289"/>
        <v>0</v>
      </c>
      <c r="N2253" s="234"/>
      <c r="O2253" s="234"/>
      <c r="P2253" s="234"/>
      <c r="Q2253" s="234"/>
      <c r="R2253" s="234"/>
      <c r="S2253" s="234"/>
      <c r="T2253" s="234"/>
      <c r="U2253" s="234"/>
      <c r="V2253" s="234"/>
      <c r="W2253" s="234"/>
      <c r="X2253" s="234"/>
      <c r="Y2253" s="234"/>
      <c r="Z2253" s="234"/>
      <c r="AA2253" s="234"/>
      <c r="AB2253" s="234"/>
      <c r="AC2253" s="234"/>
      <c r="AD2253" s="234"/>
      <c r="AE2253" s="234"/>
      <c r="AF2253" s="234"/>
      <c r="AG2253" s="234"/>
      <c r="AH2253" s="234"/>
      <c r="AI2253" s="234"/>
      <c r="AJ2253" s="234"/>
      <c r="AK2253" s="234"/>
      <c r="AL2253" s="258" t="str">
        <f t="shared" si="291"/>
        <v>нет</v>
      </c>
      <c r="AM2253" s="258" t="str">
        <f t="shared" si="293"/>
        <v>нет</v>
      </c>
      <c r="AN2253" s="258">
        <f t="shared" si="290"/>
        <v>0</v>
      </c>
      <c r="AO2253" s="258" t="e">
        <f t="shared" si="292"/>
        <v>#VALUE!</v>
      </c>
    </row>
    <row r="2254" spans="1:41">
      <c r="A2254" s="261" t="e">
        <f t="shared" si="294"/>
        <v>#VALUE!</v>
      </c>
      <c r="B2254" s="241">
        <v>2251</v>
      </c>
      <c r="C2254" s="242"/>
      <c r="D2254" s="257" t="str">
        <f t="shared" si="287"/>
        <v/>
      </c>
      <c r="E2254" s="234"/>
      <c r="F2254" s="234"/>
      <c r="G2254" s="242"/>
      <c r="H2254" s="257" t="str">
        <f t="shared" si="288"/>
        <v/>
      </c>
      <c r="I2254" s="234"/>
      <c r="J2254" s="234"/>
      <c r="K2254" s="234"/>
      <c r="L2254" s="234"/>
      <c r="M2254" s="308">
        <f t="shared" si="289"/>
        <v>0</v>
      </c>
      <c r="N2254" s="234"/>
      <c r="O2254" s="234"/>
      <c r="P2254" s="234"/>
      <c r="Q2254" s="234"/>
      <c r="R2254" s="234"/>
      <c r="S2254" s="234"/>
      <c r="T2254" s="234"/>
      <c r="U2254" s="234"/>
      <c r="V2254" s="234"/>
      <c r="W2254" s="234"/>
      <c r="X2254" s="234"/>
      <c r="Y2254" s="234"/>
      <c r="Z2254" s="234"/>
      <c r="AA2254" s="234"/>
      <c r="AB2254" s="234"/>
      <c r="AC2254" s="234"/>
      <c r="AD2254" s="234"/>
      <c r="AE2254" s="234"/>
      <c r="AF2254" s="234"/>
      <c r="AG2254" s="234"/>
      <c r="AH2254" s="234"/>
      <c r="AI2254" s="234"/>
      <c r="AJ2254" s="234"/>
      <c r="AK2254" s="234"/>
      <c r="AL2254" s="258" t="str">
        <f t="shared" si="291"/>
        <v>нет</v>
      </c>
      <c r="AM2254" s="258" t="str">
        <f t="shared" si="293"/>
        <v>нет</v>
      </c>
      <c r="AN2254" s="258">
        <f t="shared" si="290"/>
        <v>0</v>
      </c>
      <c r="AO2254" s="258" t="e">
        <f t="shared" si="292"/>
        <v>#VALUE!</v>
      </c>
    </row>
    <row r="2255" spans="1:41">
      <c r="A2255" s="261" t="e">
        <f t="shared" si="294"/>
        <v>#VALUE!</v>
      </c>
      <c r="B2255" s="241">
        <v>2252</v>
      </c>
      <c r="C2255" s="242"/>
      <c r="D2255" s="257" t="str">
        <f t="shared" si="287"/>
        <v/>
      </c>
      <c r="E2255" s="234"/>
      <c r="F2255" s="234"/>
      <c r="G2255" s="242"/>
      <c r="H2255" s="257" t="str">
        <f t="shared" si="288"/>
        <v/>
      </c>
      <c r="I2255" s="234"/>
      <c r="J2255" s="234"/>
      <c r="K2255" s="234"/>
      <c r="L2255" s="234"/>
      <c r="M2255" s="308">
        <f t="shared" si="289"/>
        <v>0</v>
      </c>
      <c r="N2255" s="234"/>
      <c r="O2255" s="234"/>
      <c r="P2255" s="234"/>
      <c r="Q2255" s="234"/>
      <c r="R2255" s="234"/>
      <c r="S2255" s="234"/>
      <c r="T2255" s="234"/>
      <c r="U2255" s="234"/>
      <c r="V2255" s="234"/>
      <c r="W2255" s="234"/>
      <c r="X2255" s="234"/>
      <c r="Y2255" s="234"/>
      <c r="Z2255" s="234"/>
      <c r="AA2255" s="234"/>
      <c r="AB2255" s="234"/>
      <c r="AC2255" s="234"/>
      <c r="AD2255" s="234"/>
      <c r="AE2255" s="234"/>
      <c r="AF2255" s="234"/>
      <c r="AG2255" s="234"/>
      <c r="AH2255" s="234"/>
      <c r="AI2255" s="234"/>
      <c r="AJ2255" s="234"/>
      <c r="AK2255" s="234"/>
      <c r="AL2255" s="258" t="str">
        <f t="shared" si="291"/>
        <v>нет</v>
      </c>
      <c r="AM2255" s="258" t="str">
        <f t="shared" si="293"/>
        <v>нет</v>
      </c>
      <c r="AN2255" s="258">
        <f t="shared" si="290"/>
        <v>0</v>
      </c>
      <c r="AO2255" s="258" t="e">
        <f t="shared" si="292"/>
        <v>#VALUE!</v>
      </c>
    </row>
    <row r="2256" spans="1:41">
      <c r="A2256" s="261" t="e">
        <f t="shared" si="294"/>
        <v>#VALUE!</v>
      </c>
      <c r="B2256" s="241">
        <v>2253</v>
      </c>
      <c r="C2256" s="242"/>
      <c r="D2256" s="257" t="str">
        <f t="shared" si="287"/>
        <v/>
      </c>
      <c r="E2256" s="234"/>
      <c r="F2256" s="234"/>
      <c r="G2256" s="242"/>
      <c r="H2256" s="257" t="str">
        <f t="shared" si="288"/>
        <v/>
      </c>
      <c r="I2256" s="234"/>
      <c r="J2256" s="234"/>
      <c r="K2256" s="234"/>
      <c r="L2256" s="234"/>
      <c r="M2256" s="308">
        <f t="shared" si="289"/>
        <v>0</v>
      </c>
      <c r="N2256" s="234"/>
      <c r="O2256" s="234"/>
      <c r="P2256" s="234"/>
      <c r="Q2256" s="234"/>
      <c r="R2256" s="234"/>
      <c r="S2256" s="234"/>
      <c r="T2256" s="234"/>
      <c r="U2256" s="234"/>
      <c r="V2256" s="234"/>
      <c r="W2256" s="234"/>
      <c r="X2256" s="234"/>
      <c r="Y2256" s="234"/>
      <c r="Z2256" s="234"/>
      <c r="AA2256" s="234"/>
      <c r="AB2256" s="234"/>
      <c r="AC2256" s="234"/>
      <c r="AD2256" s="234"/>
      <c r="AE2256" s="234"/>
      <c r="AF2256" s="234"/>
      <c r="AG2256" s="234"/>
      <c r="AH2256" s="234"/>
      <c r="AI2256" s="234"/>
      <c r="AJ2256" s="234"/>
      <c r="AK2256" s="234"/>
      <c r="AL2256" s="258" t="str">
        <f t="shared" si="291"/>
        <v>нет</v>
      </c>
      <c r="AM2256" s="258" t="str">
        <f t="shared" si="293"/>
        <v>нет</v>
      </c>
      <c r="AN2256" s="258">
        <f t="shared" si="290"/>
        <v>0</v>
      </c>
      <c r="AO2256" s="258" t="e">
        <f t="shared" si="292"/>
        <v>#VALUE!</v>
      </c>
    </row>
    <row r="2257" spans="1:41">
      <c r="A2257" s="261" t="e">
        <f t="shared" si="294"/>
        <v>#VALUE!</v>
      </c>
      <c r="B2257" s="241">
        <v>2254</v>
      </c>
      <c r="C2257" s="242"/>
      <c r="D2257" s="257" t="str">
        <f t="shared" si="287"/>
        <v/>
      </c>
      <c r="E2257" s="234"/>
      <c r="F2257" s="234"/>
      <c r="G2257" s="242"/>
      <c r="H2257" s="257" t="str">
        <f t="shared" si="288"/>
        <v/>
      </c>
      <c r="I2257" s="234"/>
      <c r="J2257" s="234"/>
      <c r="K2257" s="234"/>
      <c r="L2257" s="234"/>
      <c r="M2257" s="308">
        <f t="shared" si="289"/>
        <v>0</v>
      </c>
      <c r="N2257" s="234"/>
      <c r="O2257" s="234"/>
      <c r="P2257" s="234"/>
      <c r="Q2257" s="234"/>
      <c r="R2257" s="234"/>
      <c r="S2257" s="234"/>
      <c r="T2257" s="234"/>
      <c r="U2257" s="234"/>
      <c r="V2257" s="234"/>
      <c r="W2257" s="234"/>
      <c r="X2257" s="234"/>
      <c r="Y2257" s="234"/>
      <c r="Z2257" s="234"/>
      <c r="AA2257" s="234"/>
      <c r="AB2257" s="234"/>
      <c r="AC2257" s="234"/>
      <c r="AD2257" s="234"/>
      <c r="AE2257" s="234"/>
      <c r="AF2257" s="234"/>
      <c r="AG2257" s="234"/>
      <c r="AH2257" s="234"/>
      <c r="AI2257" s="234"/>
      <c r="AJ2257" s="234"/>
      <c r="AK2257" s="234"/>
      <c r="AL2257" s="258" t="str">
        <f t="shared" si="291"/>
        <v>нет</v>
      </c>
      <c r="AM2257" s="258" t="str">
        <f t="shared" si="293"/>
        <v>нет</v>
      </c>
      <c r="AN2257" s="258">
        <f t="shared" si="290"/>
        <v>0</v>
      </c>
      <c r="AO2257" s="258" t="e">
        <f t="shared" si="292"/>
        <v>#VALUE!</v>
      </c>
    </row>
    <row r="2258" spans="1:41">
      <c r="A2258" s="261" t="e">
        <f t="shared" si="294"/>
        <v>#VALUE!</v>
      </c>
      <c r="B2258" s="241">
        <v>2255</v>
      </c>
      <c r="C2258" s="242"/>
      <c r="D2258" s="257" t="str">
        <f t="shared" si="287"/>
        <v/>
      </c>
      <c r="E2258" s="234"/>
      <c r="F2258" s="234"/>
      <c r="G2258" s="242"/>
      <c r="H2258" s="257" t="str">
        <f t="shared" si="288"/>
        <v/>
      </c>
      <c r="I2258" s="234"/>
      <c r="J2258" s="234"/>
      <c r="K2258" s="234"/>
      <c r="L2258" s="234"/>
      <c r="M2258" s="308">
        <f t="shared" si="289"/>
        <v>0</v>
      </c>
      <c r="N2258" s="234"/>
      <c r="O2258" s="234"/>
      <c r="P2258" s="234"/>
      <c r="Q2258" s="234"/>
      <c r="R2258" s="234"/>
      <c r="S2258" s="234"/>
      <c r="T2258" s="234"/>
      <c r="U2258" s="234"/>
      <c r="V2258" s="234"/>
      <c r="W2258" s="234"/>
      <c r="X2258" s="234"/>
      <c r="Y2258" s="234"/>
      <c r="Z2258" s="234"/>
      <c r="AA2258" s="234"/>
      <c r="AB2258" s="234"/>
      <c r="AC2258" s="234"/>
      <c r="AD2258" s="234"/>
      <c r="AE2258" s="234"/>
      <c r="AF2258" s="234"/>
      <c r="AG2258" s="234"/>
      <c r="AH2258" s="234"/>
      <c r="AI2258" s="234"/>
      <c r="AJ2258" s="234"/>
      <c r="AK2258" s="234"/>
      <c r="AL2258" s="258" t="str">
        <f t="shared" si="291"/>
        <v>нет</v>
      </c>
      <c r="AM2258" s="258" t="str">
        <f t="shared" si="293"/>
        <v>нет</v>
      </c>
      <c r="AN2258" s="258">
        <f t="shared" si="290"/>
        <v>0</v>
      </c>
      <c r="AO2258" s="258" t="e">
        <f t="shared" si="292"/>
        <v>#VALUE!</v>
      </c>
    </row>
    <row r="2259" spans="1:41">
      <c r="A2259" s="261" t="e">
        <f t="shared" si="294"/>
        <v>#VALUE!</v>
      </c>
      <c r="B2259" s="241">
        <v>2256</v>
      </c>
      <c r="C2259" s="242"/>
      <c r="D2259" s="257" t="str">
        <f t="shared" si="287"/>
        <v/>
      </c>
      <c r="E2259" s="234"/>
      <c r="F2259" s="234"/>
      <c r="G2259" s="242"/>
      <c r="H2259" s="257" t="str">
        <f t="shared" si="288"/>
        <v/>
      </c>
      <c r="I2259" s="234"/>
      <c r="J2259" s="234"/>
      <c r="K2259" s="234"/>
      <c r="L2259" s="234"/>
      <c r="M2259" s="308">
        <f t="shared" si="289"/>
        <v>0</v>
      </c>
      <c r="N2259" s="234"/>
      <c r="O2259" s="234"/>
      <c r="P2259" s="234"/>
      <c r="Q2259" s="234"/>
      <c r="R2259" s="234"/>
      <c r="S2259" s="234"/>
      <c r="T2259" s="234"/>
      <c r="U2259" s="234"/>
      <c r="V2259" s="234"/>
      <c r="W2259" s="234"/>
      <c r="X2259" s="234"/>
      <c r="Y2259" s="234"/>
      <c r="Z2259" s="234"/>
      <c r="AA2259" s="234"/>
      <c r="AB2259" s="234"/>
      <c r="AC2259" s="234"/>
      <c r="AD2259" s="234"/>
      <c r="AE2259" s="234"/>
      <c r="AF2259" s="234"/>
      <c r="AG2259" s="234"/>
      <c r="AH2259" s="234"/>
      <c r="AI2259" s="234"/>
      <c r="AJ2259" s="234"/>
      <c r="AK2259" s="234"/>
      <c r="AL2259" s="258" t="str">
        <f t="shared" si="291"/>
        <v>нет</v>
      </c>
      <c r="AM2259" s="258" t="str">
        <f t="shared" si="293"/>
        <v>нет</v>
      </c>
      <c r="AN2259" s="258">
        <f t="shared" si="290"/>
        <v>0</v>
      </c>
      <c r="AO2259" s="258" t="e">
        <f t="shared" si="292"/>
        <v>#VALUE!</v>
      </c>
    </row>
    <row r="2260" spans="1:41">
      <c r="A2260" s="261" t="e">
        <f t="shared" si="294"/>
        <v>#VALUE!</v>
      </c>
      <c r="B2260" s="241">
        <v>2257</v>
      </c>
      <c r="C2260" s="242"/>
      <c r="D2260" s="257" t="str">
        <f t="shared" si="287"/>
        <v/>
      </c>
      <c r="E2260" s="234"/>
      <c r="F2260" s="234"/>
      <c r="G2260" s="242"/>
      <c r="H2260" s="257" t="str">
        <f t="shared" si="288"/>
        <v/>
      </c>
      <c r="I2260" s="234"/>
      <c r="J2260" s="234"/>
      <c r="K2260" s="234"/>
      <c r="L2260" s="234"/>
      <c r="M2260" s="308">
        <f t="shared" si="289"/>
        <v>0</v>
      </c>
      <c r="N2260" s="234"/>
      <c r="O2260" s="234"/>
      <c r="P2260" s="234"/>
      <c r="Q2260" s="234"/>
      <c r="R2260" s="234"/>
      <c r="S2260" s="234"/>
      <c r="T2260" s="234"/>
      <c r="U2260" s="234"/>
      <c r="V2260" s="234"/>
      <c r="W2260" s="234"/>
      <c r="X2260" s="234"/>
      <c r="Y2260" s="234"/>
      <c r="Z2260" s="234"/>
      <c r="AA2260" s="234"/>
      <c r="AB2260" s="234"/>
      <c r="AC2260" s="234"/>
      <c r="AD2260" s="234"/>
      <c r="AE2260" s="234"/>
      <c r="AF2260" s="234"/>
      <c r="AG2260" s="234"/>
      <c r="AH2260" s="234"/>
      <c r="AI2260" s="234"/>
      <c r="AJ2260" s="234"/>
      <c r="AK2260" s="234"/>
      <c r="AL2260" s="258" t="str">
        <f t="shared" si="291"/>
        <v>нет</v>
      </c>
      <c r="AM2260" s="258" t="str">
        <f t="shared" si="293"/>
        <v>нет</v>
      </c>
      <c r="AN2260" s="258">
        <f t="shared" si="290"/>
        <v>0</v>
      </c>
      <c r="AO2260" s="258" t="e">
        <f t="shared" si="292"/>
        <v>#VALUE!</v>
      </c>
    </row>
    <row r="2261" spans="1:41">
      <c r="A2261" s="261" t="e">
        <f t="shared" si="294"/>
        <v>#VALUE!</v>
      </c>
      <c r="B2261" s="241">
        <v>2258</v>
      </c>
      <c r="C2261" s="242"/>
      <c r="D2261" s="257" t="str">
        <f t="shared" si="287"/>
        <v/>
      </c>
      <c r="E2261" s="234"/>
      <c r="F2261" s="234"/>
      <c r="G2261" s="242"/>
      <c r="H2261" s="257" t="str">
        <f t="shared" si="288"/>
        <v/>
      </c>
      <c r="I2261" s="234"/>
      <c r="J2261" s="234"/>
      <c r="K2261" s="234"/>
      <c r="L2261" s="234"/>
      <c r="M2261" s="308">
        <f t="shared" si="289"/>
        <v>0</v>
      </c>
      <c r="N2261" s="234"/>
      <c r="O2261" s="234"/>
      <c r="P2261" s="234"/>
      <c r="Q2261" s="234"/>
      <c r="R2261" s="234"/>
      <c r="S2261" s="234"/>
      <c r="T2261" s="234"/>
      <c r="U2261" s="234"/>
      <c r="V2261" s="234"/>
      <c r="W2261" s="234"/>
      <c r="X2261" s="234"/>
      <c r="Y2261" s="234"/>
      <c r="Z2261" s="234"/>
      <c r="AA2261" s="234"/>
      <c r="AB2261" s="234"/>
      <c r="AC2261" s="234"/>
      <c r="AD2261" s="234"/>
      <c r="AE2261" s="234"/>
      <c r="AF2261" s="234"/>
      <c r="AG2261" s="234"/>
      <c r="AH2261" s="234"/>
      <c r="AI2261" s="234"/>
      <c r="AJ2261" s="234"/>
      <c r="AK2261" s="234"/>
      <c r="AL2261" s="258" t="str">
        <f t="shared" si="291"/>
        <v>нет</v>
      </c>
      <c r="AM2261" s="258" t="str">
        <f t="shared" si="293"/>
        <v>нет</v>
      </c>
      <c r="AN2261" s="258">
        <f t="shared" si="290"/>
        <v>0</v>
      </c>
      <c r="AO2261" s="258" t="e">
        <f t="shared" si="292"/>
        <v>#VALUE!</v>
      </c>
    </row>
    <row r="2262" spans="1:41">
      <c r="A2262" s="261" t="e">
        <f t="shared" si="294"/>
        <v>#VALUE!</v>
      </c>
      <c r="B2262" s="241">
        <v>2259</v>
      </c>
      <c r="C2262" s="242"/>
      <c r="D2262" s="257" t="str">
        <f t="shared" si="287"/>
        <v/>
      </c>
      <c r="E2262" s="234"/>
      <c r="F2262" s="234"/>
      <c r="G2262" s="242"/>
      <c r="H2262" s="257" t="str">
        <f t="shared" si="288"/>
        <v/>
      </c>
      <c r="I2262" s="234"/>
      <c r="J2262" s="234"/>
      <c r="K2262" s="234"/>
      <c r="L2262" s="234"/>
      <c r="M2262" s="308">
        <f t="shared" si="289"/>
        <v>0</v>
      </c>
      <c r="N2262" s="234"/>
      <c r="O2262" s="234"/>
      <c r="P2262" s="234"/>
      <c r="Q2262" s="234"/>
      <c r="R2262" s="234"/>
      <c r="S2262" s="234"/>
      <c r="T2262" s="234"/>
      <c r="U2262" s="234"/>
      <c r="V2262" s="234"/>
      <c r="W2262" s="234"/>
      <c r="X2262" s="234"/>
      <c r="Y2262" s="234"/>
      <c r="Z2262" s="234"/>
      <c r="AA2262" s="234"/>
      <c r="AB2262" s="234"/>
      <c r="AC2262" s="234"/>
      <c r="AD2262" s="234"/>
      <c r="AE2262" s="234"/>
      <c r="AF2262" s="234"/>
      <c r="AG2262" s="234"/>
      <c r="AH2262" s="234"/>
      <c r="AI2262" s="234"/>
      <c r="AJ2262" s="234"/>
      <c r="AK2262" s="234"/>
      <c r="AL2262" s="258" t="str">
        <f t="shared" si="291"/>
        <v>нет</v>
      </c>
      <c r="AM2262" s="258" t="str">
        <f t="shared" si="293"/>
        <v>нет</v>
      </c>
      <c r="AN2262" s="258">
        <f t="shared" si="290"/>
        <v>0</v>
      </c>
      <c r="AO2262" s="258" t="e">
        <f t="shared" si="292"/>
        <v>#VALUE!</v>
      </c>
    </row>
    <row r="2263" spans="1:41">
      <c r="A2263" s="261" t="e">
        <f t="shared" si="294"/>
        <v>#VALUE!</v>
      </c>
      <c r="B2263" s="241">
        <v>2260</v>
      </c>
      <c r="C2263" s="242"/>
      <c r="D2263" s="257" t="str">
        <f t="shared" si="287"/>
        <v/>
      </c>
      <c r="E2263" s="234"/>
      <c r="F2263" s="234"/>
      <c r="G2263" s="242"/>
      <c r="H2263" s="257" t="str">
        <f t="shared" si="288"/>
        <v/>
      </c>
      <c r="I2263" s="234"/>
      <c r="J2263" s="234"/>
      <c r="K2263" s="234"/>
      <c r="L2263" s="234"/>
      <c r="M2263" s="308">
        <f t="shared" si="289"/>
        <v>0</v>
      </c>
      <c r="N2263" s="234"/>
      <c r="O2263" s="234"/>
      <c r="P2263" s="234"/>
      <c r="Q2263" s="234"/>
      <c r="R2263" s="234"/>
      <c r="S2263" s="234"/>
      <c r="T2263" s="234"/>
      <c r="U2263" s="234"/>
      <c r="V2263" s="234"/>
      <c r="W2263" s="234"/>
      <c r="X2263" s="234"/>
      <c r="Y2263" s="234"/>
      <c r="Z2263" s="234"/>
      <c r="AA2263" s="234"/>
      <c r="AB2263" s="234"/>
      <c r="AC2263" s="234"/>
      <c r="AD2263" s="234"/>
      <c r="AE2263" s="234"/>
      <c r="AF2263" s="234"/>
      <c r="AG2263" s="234"/>
      <c r="AH2263" s="234"/>
      <c r="AI2263" s="234"/>
      <c r="AJ2263" s="234"/>
      <c r="AK2263" s="234"/>
      <c r="AL2263" s="258" t="str">
        <f t="shared" si="291"/>
        <v>нет</v>
      </c>
      <c r="AM2263" s="258" t="str">
        <f t="shared" si="293"/>
        <v>нет</v>
      </c>
      <c r="AN2263" s="258">
        <f t="shared" si="290"/>
        <v>0</v>
      </c>
      <c r="AO2263" s="258" t="e">
        <f t="shared" si="292"/>
        <v>#VALUE!</v>
      </c>
    </row>
    <row r="2264" spans="1:41">
      <c r="A2264" s="261" t="e">
        <f t="shared" si="294"/>
        <v>#VALUE!</v>
      </c>
      <c r="B2264" s="241">
        <v>2261</v>
      </c>
      <c r="C2264" s="242"/>
      <c r="D2264" s="257" t="str">
        <f t="shared" si="287"/>
        <v/>
      </c>
      <c r="E2264" s="234"/>
      <c r="F2264" s="234"/>
      <c r="G2264" s="242"/>
      <c r="H2264" s="257" t="str">
        <f t="shared" si="288"/>
        <v/>
      </c>
      <c r="I2264" s="234"/>
      <c r="J2264" s="234"/>
      <c r="K2264" s="234"/>
      <c r="L2264" s="234"/>
      <c r="M2264" s="308">
        <f t="shared" si="289"/>
        <v>0</v>
      </c>
      <c r="N2264" s="234"/>
      <c r="O2264" s="234"/>
      <c r="P2264" s="234"/>
      <c r="Q2264" s="234"/>
      <c r="R2264" s="234"/>
      <c r="S2264" s="234"/>
      <c r="T2264" s="234"/>
      <c r="U2264" s="234"/>
      <c r="V2264" s="234"/>
      <c r="W2264" s="234"/>
      <c r="X2264" s="234"/>
      <c r="Y2264" s="234"/>
      <c r="Z2264" s="234"/>
      <c r="AA2264" s="234"/>
      <c r="AB2264" s="234"/>
      <c r="AC2264" s="234"/>
      <c r="AD2264" s="234"/>
      <c r="AE2264" s="234"/>
      <c r="AF2264" s="234"/>
      <c r="AG2264" s="234"/>
      <c r="AH2264" s="234"/>
      <c r="AI2264" s="234"/>
      <c r="AJ2264" s="234"/>
      <c r="AK2264" s="234"/>
      <c r="AL2264" s="258" t="str">
        <f t="shared" si="291"/>
        <v>нет</v>
      </c>
      <c r="AM2264" s="258" t="str">
        <f t="shared" si="293"/>
        <v>нет</v>
      </c>
      <c r="AN2264" s="258">
        <f t="shared" si="290"/>
        <v>0</v>
      </c>
      <c r="AO2264" s="258" t="e">
        <f t="shared" si="292"/>
        <v>#VALUE!</v>
      </c>
    </row>
    <row r="2265" spans="1:41">
      <c r="A2265" s="261" t="e">
        <f t="shared" si="294"/>
        <v>#VALUE!</v>
      </c>
      <c r="B2265" s="241">
        <v>2262</v>
      </c>
      <c r="C2265" s="242"/>
      <c r="D2265" s="257" t="str">
        <f t="shared" si="287"/>
        <v/>
      </c>
      <c r="E2265" s="234"/>
      <c r="F2265" s="234"/>
      <c r="G2265" s="242"/>
      <c r="H2265" s="257" t="str">
        <f t="shared" si="288"/>
        <v/>
      </c>
      <c r="I2265" s="234"/>
      <c r="J2265" s="234"/>
      <c r="K2265" s="234"/>
      <c r="L2265" s="234"/>
      <c r="M2265" s="308">
        <f t="shared" si="289"/>
        <v>0</v>
      </c>
      <c r="N2265" s="234"/>
      <c r="O2265" s="234"/>
      <c r="P2265" s="234"/>
      <c r="Q2265" s="234"/>
      <c r="R2265" s="234"/>
      <c r="S2265" s="234"/>
      <c r="T2265" s="234"/>
      <c r="U2265" s="234"/>
      <c r="V2265" s="234"/>
      <c r="W2265" s="234"/>
      <c r="X2265" s="234"/>
      <c r="Y2265" s="234"/>
      <c r="Z2265" s="234"/>
      <c r="AA2265" s="234"/>
      <c r="AB2265" s="234"/>
      <c r="AC2265" s="234"/>
      <c r="AD2265" s="234"/>
      <c r="AE2265" s="234"/>
      <c r="AF2265" s="234"/>
      <c r="AG2265" s="234"/>
      <c r="AH2265" s="234"/>
      <c r="AI2265" s="234"/>
      <c r="AJ2265" s="234"/>
      <c r="AK2265" s="234"/>
      <c r="AL2265" s="258" t="str">
        <f t="shared" si="291"/>
        <v>нет</v>
      </c>
      <c r="AM2265" s="258" t="str">
        <f t="shared" si="293"/>
        <v>нет</v>
      </c>
      <c r="AN2265" s="258">
        <f t="shared" si="290"/>
        <v>0</v>
      </c>
      <c r="AO2265" s="258" t="e">
        <f t="shared" si="292"/>
        <v>#VALUE!</v>
      </c>
    </row>
    <row r="2266" spans="1:41">
      <c r="A2266" s="261" t="e">
        <f t="shared" si="294"/>
        <v>#VALUE!</v>
      </c>
      <c r="B2266" s="241">
        <v>2263</v>
      </c>
      <c r="C2266" s="242"/>
      <c r="D2266" s="257" t="str">
        <f t="shared" si="287"/>
        <v/>
      </c>
      <c r="E2266" s="234"/>
      <c r="F2266" s="234"/>
      <c r="G2266" s="242"/>
      <c r="H2266" s="257" t="str">
        <f t="shared" si="288"/>
        <v/>
      </c>
      <c r="I2266" s="234"/>
      <c r="J2266" s="234"/>
      <c r="K2266" s="234"/>
      <c r="L2266" s="234"/>
      <c r="M2266" s="308">
        <f t="shared" si="289"/>
        <v>0</v>
      </c>
      <c r="N2266" s="234"/>
      <c r="O2266" s="234"/>
      <c r="P2266" s="234"/>
      <c r="Q2266" s="234"/>
      <c r="R2266" s="234"/>
      <c r="S2266" s="234"/>
      <c r="T2266" s="234"/>
      <c r="U2266" s="234"/>
      <c r="V2266" s="234"/>
      <c r="W2266" s="234"/>
      <c r="X2266" s="234"/>
      <c r="Y2266" s="234"/>
      <c r="Z2266" s="234"/>
      <c r="AA2266" s="234"/>
      <c r="AB2266" s="234"/>
      <c r="AC2266" s="234"/>
      <c r="AD2266" s="234"/>
      <c r="AE2266" s="234"/>
      <c r="AF2266" s="234"/>
      <c r="AG2266" s="234"/>
      <c r="AH2266" s="234"/>
      <c r="AI2266" s="234"/>
      <c r="AJ2266" s="234"/>
      <c r="AK2266" s="234"/>
      <c r="AL2266" s="258" t="str">
        <f t="shared" si="291"/>
        <v>нет</v>
      </c>
      <c r="AM2266" s="258" t="str">
        <f t="shared" si="293"/>
        <v>нет</v>
      </c>
      <c r="AN2266" s="258">
        <f t="shared" si="290"/>
        <v>0</v>
      </c>
      <c r="AO2266" s="258" t="e">
        <f t="shared" si="292"/>
        <v>#VALUE!</v>
      </c>
    </row>
    <row r="2267" spans="1:41">
      <c r="A2267" s="261" t="e">
        <f t="shared" si="294"/>
        <v>#VALUE!</v>
      </c>
      <c r="B2267" s="241">
        <v>2264</v>
      </c>
      <c r="C2267" s="242"/>
      <c r="D2267" s="257" t="str">
        <f t="shared" si="287"/>
        <v/>
      </c>
      <c r="E2267" s="234"/>
      <c r="F2267" s="234"/>
      <c r="G2267" s="242"/>
      <c r="H2267" s="257" t="str">
        <f t="shared" si="288"/>
        <v/>
      </c>
      <c r="I2267" s="234"/>
      <c r="J2267" s="234"/>
      <c r="K2267" s="234"/>
      <c r="L2267" s="234"/>
      <c r="M2267" s="308">
        <f t="shared" si="289"/>
        <v>0</v>
      </c>
      <c r="N2267" s="234"/>
      <c r="O2267" s="234"/>
      <c r="P2267" s="234"/>
      <c r="Q2267" s="234"/>
      <c r="R2267" s="234"/>
      <c r="S2267" s="234"/>
      <c r="T2267" s="234"/>
      <c r="U2267" s="234"/>
      <c r="V2267" s="234"/>
      <c r="W2267" s="234"/>
      <c r="X2267" s="234"/>
      <c r="Y2267" s="234"/>
      <c r="Z2267" s="234"/>
      <c r="AA2267" s="234"/>
      <c r="AB2267" s="234"/>
      <c r="AC2267" s="234"/>
      <c r="AD2267" s="234"/>
      <c r="AE2267" s="234"/>
      <c r="AF2267" s="234"/>
      <c r="AG2267" s="234"/>
      <c r="AH2267" s="234"/>
      <c r="AI2267" s="234"/>
      <c r="AJ2267" s="234"/>
      <c r="AK2267" s="234"/>
      <c r="AL2267" s="258" t="str">
        <f t="shared" si="291"/>
        <v>нет</v>
      </c>
      <c r="AM2267" s="258" t="str">
        <f t="shared" si="293"/>
        <v>нет</v>
      </c>
      <c r="AN2267" s="258">
        <f t="shared" si="290"/>
        <v>0</v>
      </c>
      <c r="AO2267" s="258" t="e">
        <f t="shared" si="292"/>
        <v>#VALUE!</v>
      </c>
    </row>
    <row r="2268" spans="1:41">
      <c r="A2268" s="261" t="e">
        <f t="shared" si="294"/>
        <v>#VALUE!</v>
      </c>
      <c r="B2268" s="241">
        <v>2265</v>
      </c>
      <c r="C2268" s="242"/>
      <c r="D2268" s="257" t="str">
        <f t="shared" si="287"/>
        <v/>
      </c>
      <c r="E2268" s="234"/>
      <c r="F2268" s="234"/>
      <c r="G2268" s="242"/>
      <c r="H2268" s="257" t="str">
        <f t="shared" si="288"/>
        <v/>
      </c>
      <c r="I2268" s="234"/>
      <c r="J2268" s="234"/>
      <c r="K2268" s="234"/>
      <c r="L2268" s="234"/>
      <c r="M2268" s="308">
        <f t="shared" si="289"/>
        <v>0</v>
      </c>
      <c r="N2268" s="234"/>
      <c r="O2268" s="234"/>
      <c r="P2268" s="234"/>
      <c r="Q2268" s="234"/>
      <c r="R2268" s="234"/>
      <c r="S2268" s="234"/>
      <c r="T2268" s="234"/>
      <c r="U2268" s="234"/>
      <c r="V2268" s="234"/>
      <c r="W2268" s="234"/>
      <c r="X2268" s="234"/>
      <c r="Y2268" s="234"/>
      <c r="Z2268" s="234"/>
      <c r="AA2268" s="234"/>
      <c r="AB2268" s="234"/>
      <c r="AC2268" s="234"/>
      <c r="AD2268" s="234"/>
      <c r="AE2268" s="234"/>
      <c r="AF2268" s="234"/>
      <c r="AG2268" s="234"/>
      <c r="AH2268" s="234"/>
      <c r="AI2268" s="234"/>
      <c r="AJ2268" s="234"/>
      <c r="AK2268" s="234"/>
      <c r="AL2268" s="258" t="str">
        <f t="shared" si="291"/>
        <v>нет</v>
      </c>
      <c r="AM2268" s="258" t="str">
        <f t="shared" si="293"/>
        <v>нет</v>
      </c>
      <c r="AN2268" s="258">
        <f t="shared" si="290"/>
        <v>0</v>
      </c>
      <c r="AO2268" s="258" t="e">
        <f t="shared" si="292"/>
        <v>#VALUE!</v>
      </c>
    </row>
    <row r="2269" spans="1:41">
      <c r="A2269" s="261" t="e">
        <f t="shared" si="294"/>
        <v>#VALUE!</v>
      </c>
      <c r="B2269" s="241">
        <v>2266</v>
      </c>
      <c r="C2269" s="242"/>
      <c r="D2269" s="257" t="str">
        <f t="shared" si="287"/>
        <v/>
      </c>
      <c r="E2269" s="234"/>
      <c r="F2269" s="234"/>
      <c r="G2269" s="242"/>
      <c r="H2269" s="257" t="str">
        <f t="shared" si="288"/>
        <v/>
      </c>
      <c r="I2269" s="234"/>
      <c r="J2269" s="234"/>
      <c r="K2269" s="234"/>
      <c r="L2269" s="234"/>
      <c r="M2269" s="308">
        <f t="shared" si="289"/>
        <v>0</v>
      </c>
      <c r="N2269" s="234"/>
      <c r="O2269" s="234"/>
      <c r="P2269" s="234"/>
      <c r="Q2269" s="234"/>
      <c r="R2269" s="234"/>
      <c r="S2269" s="234"/>
      <c r="T2269" s="234"/>
      <c r="U2269" s="234"/>
      <c r="V2269" s="234"/>
      <c r="W2269" s="234"/>
      <c r="X2269" s="234"/>
      <c r="Y2269" s="234"/>
      <c r="Z2269" s="234"/>
      <c r="AA2269" s="234"/>
      <c r="AB2269" s="234"/>
      <c r="AC2269" s="234"/>
      <c r="AD2269" s="234"/>
      <c r="AE2269" s="234"/>
      <c r="AF2269" s="234"/>
      <c r="AG2269" s="234"/>
      <c r="AH2269" s="234"/>
      <c r="AI2269" s="234"/>
      <c r="AJ2269" s="234"/>
      <c r="AK2269" s="234"/>
      <c r="AL2269" s="258" t="str">
        <f t="shared" si="291"/>
        <v>нет</v>
      </c>
      <c r="AM2269" s="258" t="str">
        <f t="shared" si="293"/>
        <v>нет</v>
      </c>
      <c r="AN2269" s="258">
        <f t="shared" si="290"/>
        <v>0</v>
      </c>
      <c r="AO2269" s="258" t="e">
        <f t="shared" si="292"/>
        <v>#VALUE!</v>
      </c>
    </row>
    <row r="2270" spans="1:41">
      <c r="A2270" s="261" t="e">
        <f t="shared" si="294"/>
        <v>#VALUE!</v>
      </c>
      <c r="B2270" s="241">
        <v>2267</v>
      </c>
      <c r="C2270" s="242"/>
      <c r="D2270" s="257" t="str">
        <f t="shared" si="287"/>
        <v/>
      </c>
      <c r="E2270" s="234"/>
      <c r="F2270" s="234"/>
      <c r="G2270" s="242"/>
      <c r="H2270" s="257" t="str">
        <f t="shared" si="288"/>
        <v/>
      </c>
      <c r="I2270" s="234"/>
      <c r="J2270" s="234"/>
      <c r="K2270" s="234"/>
      <c r="L2270" s="234"/>
      <c r="M2270" s="308">
        <f t="shared" si="289"/>
        <v>0</v>
      </c>
      <c r="N2270" s="234"/>
      <c r="O2270" s="234"/>
      <c r="P2270" s="234"/>
      <c r="Q2270" s="234"/>
      <c r="R2270" s="234"/>
      <c r="S2270" s="234"/>
      <c r="T2270" s="234"/>
      <c r="U2270" s="234"/>
      <c r="V2270" s="234"/>
      <c r="W2270" s="234"/>
      <c r="X2270" s="234"/>
      <c r="Y2270" s="234"/>
      <c r="Z2270" s="234"/>
      <c r="AA2270" s="234"/>
      <c r="AB2270" s="234"/>
      <c r="AC2270" s="234"/>
      <c r="AD2270" s="234"/>
      <c r="AE2270" s="234"/>
      <c r="AF2270" s="234"/>
      <c r="AG2270" s="234"/>
      <c r="AH2270" s="234"/>
      <c r="AI2270" s="234"/>
      <c r="AJ2270" s="234"/>
      <c r="AK2270" s="234"/>
      <c r="AL2270" s="258" t="str">
        <f t="shared" si="291"/>
        <v>нет</v>
      </c>
      <c r="AM2270" s="258" t="str">
        <f t="shared" si="293"/>
        <v>нет</v>
      </c>
      <c r="AN2270" s="258">
        <f t="shared" si="290"/>
        <v>0</v>
      </c>
      <c r="AO2270" s="258" t="e">
        <f t="shared" si="292"/>
        <v>#VALUE!</v>
      </c>
    </row>
    <row r="2271" spans="1:41">
      <c r="A2271" s="261" t="e">
        <f t="shared" si="294"/>
        <v>#VALUE!</v>
      </c>
      <c r="B2271" s="241">
        <v>2268</v>
      </c>
      <c r="C2271" s="242"/>
      <c r="D2271" s="257" t="str">
        <f t="shared" si="287"/>
        <v/>
      </c>
      <c r="E2271" s="234"/>
      <c r="F2271" s="234"/>
      <c r="G2271" s="242"/>
      <c r="H2271" s="257" t="str">
        <f t="shared" si="288"/>
        <v/>
      </c>
      <c r="I2271" s="234"/>
      <c r="J2271" s="234"/>
      <c r="K2271" s="234"/>
      <c r="L2271" s="234"/>
      <c r="M2271" s="308">
        <f t="shared" si="289"/>
        <v>0</v>
      </c>
      <c r="N2271" s="234"/>
      <c r="O2271" s="234"/>
      <c r="P2271" s="234"/>
      <c r="Q2271" s="234"/>
      <c r="R2271" s="234"/>
      <c r="S2271" s="234"/>
      <c r="T2271" s="234"/>
      <c r="U2271" s="234"/>
      <c r="V2271" s="234"/>
      <c r="W2271" s="234"/>
      <c r="X2271" s="234"/>
      <c r="Y2271" s="234"/>
      <c r="Z2271" s="234"/>
      <c r="AA2271" s="234"/>
      <c r="AB2271" s="234"/>
      <c r="AC2271" s="234"/>
      <c r="AD2271" s="234"/>
      <c r="AE2271" s="234"/>
      <c r="AF2271" s="234"/>
      <c r="AG2271" s="234"/>
      <c r="AH2271" s="234"/>
      <c r="AI2271" s="234"/>
      <c r="AJ2271" s="234"/>
      <c r="AK2271" s="234"/>
      <c r="AL2271" s="258" t="str">
        <f t="shared" si="291"/>
        <v>нет</v>
      </c>
      <c r="AM2271" s="258" t="str">
        <f t="shared" si="293"/>
        <v>нет</v>
      </c>
      <c r="AN2271" s="258">
        <f t="shared" si="290"/>
        <v>0</v>
      </c>
      <c r="AO2271" s="258" t="e">
        <f t="shared" si="292"/>
        <v>#VALUE!</v>
      </c>
    </row>
    <row r="2272" spans="1:41">
      <c r="A2272" s="261" t="e">
        <f t="shared" si="294"/>
        <v>#VALUE!</v>
      </c>
      <c r="B2272" s="241">
        <v>2269</v>
      </c>
      <c r="C2272" s="242"/>
      <c r="D2272" s="257" t="str">
        <f t="shared" si="287"/>
        <v/>
      </c>
      <c r="E2272" s="234"/>
      <c r="F2272" s="234"/>
      <c r="G2272" s="242"/>
      <c r="H2272" s="257" t="str">
        <f t="shared" si="288"/>
        <v/>
      </c>
      <c r="I2272" s="234"/>
      <c r="J2272" s="234"/>
      <c r="K2272" s="234"/>
      <c r="L2272" s="234"/>
      <c r="M2272" s="308">
        <f t="shared" si="289"/>
        <v>0</v>
      </c>
      <c r="N2272" s="234"/>
      <c r="O2272" s="234"/>
      <c r="P2272" s="234"/>
      <c r="Q2272" s="234"/>
      <c r="R2272" s="234"/>
      <c r="S2272" s="234"/>
      <c r="T2272" s="234"/>
      <c r="U2272" s="234"/>
      <c r="V2272" s="234"/>
      <c r="W2272" s="234"/>
      <c r="X2272" s="234"/>
      <c r="Y2272" s="234"/>
      <c r="Z2272" s="234"/>
      <c r="AA2272" s="234"/>
      <c r="AB2272" s="234"/>
      <c r="AC2272" s="234"/>
      <c r="AD2272" s="234"/>
      <c r="AE2272" s="234"/>
      <c r="AF2272" s="234"/>
      <c r="AG2272" s="234"/>
      <c r="AH2272" s="234"/>
      <c r="AI2272" s="234"/>
      <c r="AJ2272" s="234"/>
      <c r="AK2272" s="234"/>
      <c r="AL2272" s="258" t="str">
        <f t="shared" si="291"/>
        <v>нет</v>
      </c>
      <c r="AM2272" s="258" t="str">
        <f t="shared" si="293"/>
        <v>нет</v>
      </c>
      <c r="AN2272" s="258">
        <f t="shared" si="290"/>
        <v>0</v>
      </c>
      <c r="AO2272" s="258" t="e">
        <f t="shared" si="292"/>
        <v>#VALUE!</v>
      </c>
    </row>
    <row r="2273" spans="1:41">
      <c r="A2273" s="261" t="e">
        <f t="shared" si="294"/>
        <v>#VALUE!</v>
      </c>
      <c r="B2273" s="241">
        <v>2270</v>
      </c>
      <c r="C2273" s="242"/>
      <c r="D2273" s="257" t="str">
        <f t="shared" si="287"/>
        <v/>
      </c>
      <c r="E2273" s="234"/>
      <c r="F2273" s="234"/>
      <c r="G2273" s="242"/>
      <c r="H2273" s="257" t="str">
        <f t="shared" si="288"/>
        <v/>
      </c>
      <c r="I2273" s="234"/>
      <c r="J2273" s="234"/>
      <c r="K2273" s="234"/>
      <c r="L2273" s="234"/>
      <c r="M2273" s="308">
        <f t="shared" si="289"/>
        <v>0</v>
      </c>
      <c r="N2273" s="234"/>
      <c r="O2273" s="234"/>
      <c r="P2273" s="234"/>
      <c r="Q2273" s="234"/>
      <c r="R2273" s="234"/>
      <c r="S2273" s="234"/>
      <c r="T2273" s="234"/>
      <c r="U2273" s="234"/>
      <c r="V2273" s="234"/>
      <c r="W2273" s="234"/>
      <c r="X2273" s="234"/>
      <c r="Y2273" s="234"/>
      <c r="Z2273" s="234"/>
      <c r="AA2273" s="234"/>
      <c r="AB2273" s="234"/>
      <c r="AC2273" s="234"/>
      <c r="AD2273" s="234"/>
      <c r="AE2273" s="234"/>
      <c r="AF2273" s="234"/>
      <c r="AG2273" s="234"/>
      <c r="AH2273" s="234"/>
      <c r="AI2273" s="234"/>
      <c r="AJ2273" s="234"/>
      <c r="AK2273" s="234"/>
      <c r="AL2273" s="258" t="str">
        <f t="shared" si="291"/>
        <v>нет</v>
      </c>
      <c r="AM2273" s="258" t="str">
        <f t="shared" si="293"/>
        <v>нет</v>
      </c>
      <c r="AN2273" s="258">
        <f t="shared" si="290"/>
        <v>0</v>
      </c>
      <c r="AO2273" s="258" t="e">
        <f t="shared" si="292"/>
        <v>#VALUE!</v>
      </c>
    </row>
    <row r="2274" spans="1:41">
      <c r="A2274" s="261" t="e">
        <f t="shared" si="294"/>
        <v>#VALUE!</v>
      </c>
      <c r="B2274" s="241">
        <v>2271</v>
      </c>
      <c r="C2274" s="242"/>
      <c r="D2274" s="257" t="str">
        <f t="shared" si="287"/>
        <v/>
      </c>
      <c r="E2274" s="234"/>
      <c r="F2274" s="234"/>
      <c r="G2274" s="242"/>
      <c r="H2274" s="257" t="str">
        <f t="shared" si="288"/>
        <v/>
      </c>
      <c r="I2274" s="234"/>
      <c r="J2274" s="234"/>
      <c r="K2274" s="234"/>
      <c r="L2274" s="234"/>
      <c r="M2274" s="308">
        <f t="shared" si="289"/>
        <v>0</v>
      </c>
      <c r="N2274" s="234"/>
      <c r="O2274" s="234"/>
      <c r="P2274" s="234"/>
      <c r="Q2274" s="234"/>
      <c r="R2274" s="234"/>
      <c r="S2274" s="234"/>
      <c r="T2274" s="234"/>
      <c r="U2274" s="234"/>
      <c r="V2274" s="234"/>
      <c r="W2274" s="234"/>
      <c r="X2274" s="234"/>
      <c r="Y2274" s="234"/>
      <c r="Z2274" s="234"/>
      <c r="AA2274" s="234"/>
      <c r="AB2274" s="234"/>
      <c r="AC2274" s="234"/>
      <c r="AD2274" s="234"/>
      <c r="AE2274" s="234"/>
      <c r="AF2274" s="234"/>
      <c r="AG2274" s="234"/>
      <c r="AH2274" s="234"/>
      <c r="AI2274" s="234"/>
      <c r="AJ2274" s="234"/>
      <c r="AK2274" s="234"/>
      <c r="AL2274" s="258" t="str">
        <f t="shared" si="291"/>
        <v>нет</v>
      </c>
      <c r="AM2274" s="258" t="str">
        <f t="shared" si="293"/>
        <v>нет</v>
      </c>
      <c r="AN2274" s="258">
        <f t="shared" si="290"/>
        <v>0</v>
      </c>
      <c r="AO2274" s="258" t="e">
        <f t="shared" si="292"/>
        <v>#VALUE!</v>
      </c>
    </row>
    <row r="2275" spans="1:41">
      <c r="A2275" s="261" t="e">
        <f t="shared" si="294"/>
        <v>#VALUE!</v>
      </c>
      <c r="B2275" s="241">
        <v>2272</v>
      </c>
      <c r="C2275" s="242"/>
      <c r="D2275" s="257" t="str">
        <f t="shared" si="287"/>
        <v/>
      </c>
      <c r="E2275" s="234"/>
      <c r="F2275" s="234"/>
      <c r="G2275" s="242"/>
      <c r="H2275" s="257" t="str">
        <f t="shared" si="288"/>
        <v/>
      </c>
      <c r="I2275" s="234"/>
      <c r="J2275" s="234"/>
      <c r="K2275" s="234"/>
      <c r="L2275" s="234"/>
      <c r="M2275" s="308">
        <f t="shared" si="289"/>
        <v>0</v>
      </c>
      <c r="N2275" s="234"/>
      <c r="O2275" s="234"/>
      <c r="P2275" s="234"/>
      <c r="Q2275" s="234"/>
      <c r="R2275" s="234"/>
      <c r="S2275" s="234"/>
      <c r="T2275" s="234"/>
      <c r="U2275" s="234"/>
      <c r="V2275" s="234"/>
      <c r="W2275" s="234"/>
      <c r="X2275" s="234"/>
      <c r="Y2275" s="234"/>
      <c r="Z2275" s="234"/>
      <c r="AA2275" s="234"/>
      <c r="AB2275" s="234"/>
      <c r="AC2275" s="234"/>
      <c r="AD2275" s="234"/>
      <c r="AE2275" s="234"/>
      <c r="AF2275" s="234"/>
      <c r="AG2275" s="234"/>
      <c r="AH2275" s="234"/>
      <c r="AI2275" s="234"/>
      <c r="AJ2275" s="234"/>
      <c r="AK2275" s="234"/>
      <c r="AL2275" s="258" t="str">
        <f t="shared" si="291"/>
        <v>нет</v>
      </c>
      <c r="AM2275" s="258" t="str">
        <f t="shared" si="293"/>
        <v>нет</v>
      </c>
      <c r="AN2275" s="258">
        <f t="shared" si="290"/>
        <v>0</v>
      </c>
      <c r="AO2275" s="258" t="e">
        <f t="shared" si="292"/>
        <v>#VALUE!</v>
      </c>
    </row>
    <row r="2276" spans="1:41">
      <c r="A2276" s="261" t="e">
        <f t="shared" si="294"/>
        <v>#VALUE!</v>
      </c>
      <c r="B2276" s="241">
        <v>2273</v>
      </c>
      <c r="C2276" s="242"/>
      <c r="D2276" s="257" t="str">
        <f t="shared" si="287"/>
        <v/>
      </c>
      <c r="E2276" s="234"/>
      <c r="F2276" s="234"/>
      <c r="G2276" s="242"/>
      <c r="H2276" s="257" t="str">
        <f t="shared" si="288"/>
        <v/>
      </c>
      <c r="I2276" s="234"/>
      <c r="J2276" s="234"/>
      <c r="K2276" s="234"/>
      <c r="L2276" s="234"/>
      <c r="M2276" s="308">
        <f t="shared" si="289"/>
        <v>0</v>
      </c>
      <c r="N2276" s="234"/>
      <c r="O2276" s="234"/>
      <c r="P2276" s="234"/>
      <c r="Q2276" s="234"/>
      <c r="R2276" s="234"/>
      <c r="S2276" s="234"/>
      <c r="T2276" s="234"/>
      <c r="U2276" s="234"/>
      <c r="V2276" s="234"/>
      <c r="W2276" s="234"/>
      <c r="X2276" s="234"/>
      <c r="Y2276" s="234"/>
      <c r="Z2276" s="234"/>
      <c r="AA2276" s="234"/>
      <c r="AB2276" s="234"/>
      <c r="AC2276" s="234"/>
      <c r="AD2276" s="234"/>
      <c r="AE2276" s="234"/>
      <c r="AF2276" s="234"/>
      <c r="AG2276" s="234"/>
      <c r="AH2276" s="234"/>
      <c r="AI2276" s="234"/>
      <c r="AJ2276" s="234"/>
      <c r="AK2276" s="234"/>
      <c r="AL2276" s="258" t="str">
        <f t="shared" si="291"/>
        <v>нет</v>
      </c>
      <c r="AM2276" s="258" t="str">
        <f t="shared" si="293"/>
        <v>нет</v>
      </c>
      <c r="AN2276" s="258">
        <f t="shared" si="290"/>
        <v>0</v>
      </c>
      <c r="AO2276" s="258" t="e">
        <f t="shared" si="292"/>
        <v>#VALUE!</v>
      </c>
    </row>
    <row r="2277" spans="1:41">
      <c r="A2277" s="261" t="e">
        <f t="shared" si="294"/>
        <v>#VALUE!</v>
      </c>
      <c r="B2277" s="241">
        <v>2274</v>
      </c>
      <c r="C2277" s="242"/>
      <c r="D2277" s="257" t="str">
        <f t="shared" si="287"/>
        <v/>
      </c>
      <c r="E2277" s="234"/>
      <c r="F2277" s="234"/>
      <c r="G2277" s="242"/>
      <c r="H2277" s="257" t="str">
        <f t="shared" si="288"/>
        <v/>
      </c>
      <c r="I2277" s="234"/>
      <c r="J2277" s="234"/>
      <c r="K2277" s="234"/>
      <c r="L2277" s="234"/>
      <c r="M2277" s="308">
        <f t="shared" si="289"/>
        <v>0</v>
      </c>
      <c r="N2277" s="234"/>
      <c r="O2277" s="234"/>
      <c r="P2277" s="234"/>
      <c r="Q2277" s="234"/>
      <c r="R2277" s="234"/>
      <c r="S2277" s="234"/>
      <c r="T2277" s="234"/>
      <c r="U2277" s="234"/>
      <c r="V2277" s="234"/>
      <c r="W2277" s="234"/>
      <c r="X2277" s="234"/>
      <c r="Y2277" s="234"/>
      <c r="Z2277" s="234"/>
      <c r="AA2277" s="234"/>
      <c r="AB2277" s="234"/>
      <c r="AC2277" s="234"/>
      <c r="AD2277" s="234"/>
      <c r="AE2277" s="234"/>
      <c r="AF2277" s="234"/>
      <c r="AG2277" s="234"/>
      <c r="AH2277" s="234"/>
      <c r="AI2277" s="234"/>
      <c r="AJ2277" s="234"/>
      <c r="AK2277" s="234"/>
      <c r="AL2277" s="258" t="str">
        <f t="shared" si="291"/>
        <v>нет</v>
      </c>
      <c r="AM2277" s="258" t="str">
        <f t="shared" si="293"/>
        <v>нет</v>
      </c>
      <c r="AN2277" s="258">
        <f t="shared" si="290"/>
        <v>0</v>
      </c>
      <c r="AO2277" s="258" t="e">
        <f t="shared" si="292"/>
        <v>#VALUE!</v>
      </c>
    </row>
    <row r="2278" spans="1:41">
      <c r="A2278" s="261" t="e">
        <f t="shared" si="294"/>
        <v>#VALUE!</v>
      </c>
      <c r="B2278" s="241">
        <v>2275</v>
      </c>
      <c r="C2278" s="242"/>
      <c r="D2278" s="257" t="str">
        <f t="shared" si="287"/>
        <v/>
      </c>
      <c r="E2278" s="234"/>
      <c r="F2278" s="234"/>
      <c r="G2278" s="242"/>
      <c r="H2278" s="257" t="str">
        <f t="shared" si="288"/>
        <v/>
      </c>
      <c r="I2278" s="234"/>
      <c r="J2278" s="234"/>
      <c r="K2278" s="234"/>
      <c r="L2278" s="234"/>
      <c r="M2278" s="308">
        <f t="shared" si="289"/>
        <v>0</v>
      </c>
      <c r="N2278" s="234"/>
      <c r="O2278" s="234"/>
      <c r="P2278" s="234"/>
      <c r="Q2278" s="234"/>
      <c r="R2278" s="234"/>
      <c r="S2278" s="234"/>
      <c r="T2278" s="234"/>
      <c r="U2278" s="234"/>
      <c r="V2278" s="234"/>
      <c r="W2278" s="234"/>
      <c r="X2278" s="234"/>
      <c r="Y2278" s="234"/>
      <c r="Z2278" s="234"/>
      <c r="AA2278" s="234"/>
      <c r="AB2278" s="234"/>
      <c r="AC2278" s="234"/>
      <c r="AD2278" s="234"/>
      <c r="AE2278" s="234"/>
      <c r="AF2278" s="234"/>
      <c r="AG2278" s="234"/>
      <c r="AH2278" s="234"/>
      <c r="AI2278" s="234"/>
      <c r="AJ2278" s="234"/>
      <c r="AK2278" s="234"/>
      <c r="AL2278" s="258" t="str">
        <f t="shared" si="291"/>
        <v>нет</v>
      </c>
      <c r="AM2278" s="258" t="str">
        <f t="shared" si="293"/>
        <v>нет</v>
      </c>
      <c r="AN2278" s="258">
        <f t="shared" si="290"/>
        <v>0</v>
      </c>
      <c r="AO2278" s="258" t="e">
        <f t="shared" si="292"/>
        <v>#VALUE!</v>
      </c>
    </row>
    <row r="2279" spans="1:41">
      <c r="A2279" s="261" t="e">
        <f t="shared" si="294"/>
        <v>#VALUE!</v>
      </c>
      <c r="B2279" s="241">
        <v>2276</v>
      </c>
      <c r="C2279" s="242"/>
      <c r="D2279" s="257" t="str">
        <f t="shared" si="287"/>
        <v/>
      </c>
      <c r="E2279" s="234"/>
      <c r="F2279" s="234"/>
      <c r="G2279" s="242"/>
      <c r="H2279" s="257" t="str">
        <f t="shared" si="288"/>
        <v/>
      </c>
      <c r="I2279" s="234"/>
      <c r="J2279" s="234"/>
      <c r="K2279" s="234"/>
      <c r="L2279" s="234"/>
      <c r="M2279" s="308">
        <f t="shared" si="289"/>
        <v>0</v>
      </c>
      <c r="N2279" s="234"/>
      <c r="O2279" s="234"/>
      <c r="P2279" s="234"/>
      <c r="Q2279" s="234"/>
      <c r="R2279" s="234"/>
      <c r="S2279" s="234"/>
      <c r="T2279" s="234"/>
      <c r="U2279" s="234"/>
      <c r="V2279" s="234"/>
      <c r="W2279" s="234"/>
      <c r="X2279" s="234"/>
      <c r="Y2279" s="234"/>
      <c r="Z2279" s="234"/>
      <c r="AA2279" s="234"/>
      <c r="AB2279" s="234"/>
      <c r="AC2279" s="234"/>
      <c r="AD2279" s="234"/>
      <c r="AE2279" s="234"/>
      <c r="AF2279" s="234"/>
      <c r="AG2279" s="234"/>
      <c r="AH2279" s="234"/>
      <c r="AI2279" s="234"/>
      <c r="AJ2279" s="234"/>
      <c r="AK2279" s="234"/>
      <c r="AL2279" s="258" t="str">
        <f t="shared" si="291"/>
        <v>нет</v>
      </c>
      <c r="AM2279" s="258" t="str">
        <f t="shared" si="293"/>
        <v>нет</v>
      </c>
      <c r="AN2279" s="258">
        <f t="shared" si="290"/>
        <v>0</v>
      </c>
      <c r="AO2279" s="258" t="e">
        <f t="shared" si="292"/>
        <v>#VALUE!</v>
      </c>
    </row>
    <row r="2280" spans="1:41">
      <c r="A2280" s="261" t="e">
        <f t="shared" si="294"/>
        <v>#VALUE!</v>
      </c>
      <c r="B2280" s="241">
        <v>2277</v>
      </c>
      <c r="C2280" s="242"/>
      <c r="D2280" s="257" t="str">
        <f t="shared" si="287"/>
        <v/>
      </c>
      <c r="E2280" s="234"/>
      <c r="F2280" s="234"/>
      <c r="G2280" s="242"/>
      <c r="H2280" s="257" t="str">
        <f t="shared" si="288"/>
        <v/>
      </c>
      <c r="I2280" s="234"/>
      <c r="J2280" s="234"/>
      <c r="K2280" s="234"/>
      <c r="L2280" s="234"/>
      <c r="M2280" s="308">
        <f t="shared" si="289"/>
        <v>0</v>
      </c>
      <c r="N2280" s="234"/>
      <c r="O2280" s="234"/>
      <c r="P2280" s="234"/>
      <c r="Q2280" s="234"/>
      <c r="R2280" s="234"/>
      <c r="S2280" s="234"/>
      <c r="T2280" s="234"/>
      <c r="U2280" s="234"/>
      <c r="V2280" s="234"/>
      <c r="W2280" s="234"/>
      <c r="X2280" s="234"/>
      <c r="Y2280" s="234"/>
      <c r="Z2280" s="234"/>
      <c r="AA2280" s="234"/>
      <c r="AB2280" s="234"/>
      <c r="AC2280" s="234"/>
      <c r="AD2280" s="234"/>
      <c r="AE2280" s="234"/>
      <c r="AF2280" s="234"/>
      <c r="AG2280" s="234"/>
      <c r="AH2280" s="234"/>
      <c r="AI2280" s="234"/>
      <c r="AJ2280" s="234"/>
      <c r="AK2280" s="234"/>
      <c r="AL2280" s="258" t="str">
        <f t="shared" si="291"/>
        <v>нет</v>
      </c>
      <c r="AM2280" s="258" t="str">
        <f t="shared" si="293"/>
        <v>нет</v>
      </c>
      <c r="AN2280" s="258">
        <f t="shared" si="290"/>
        <v>0</v>
      </c>
      <c r="AO2280" s="258" t="e">
        <f t="shared" si="292"/>
        <v>#VALUE!</v>
      </c>
    </row>
    <row r="2281" spans="1:41">
      <c r="A2281" s="261" t="e">
        <f t="shared" si="294"/>
        <v>#VALUE!</v>
      </c>
      <c r="B2281" s="241">
        <v>2278</v>
      </c>
      <c r="C2281" s="242"/>
      <c r="D2281" s="257" t="str">
        <f t="shared" si="287"/>
        <v/>
      </c>
      <c r="E2281" s="234"/>
      <c r="F2281" s="234"/>
      <c r="G2281" s="242"/>
      <c r="H2281" s="257" t="str">
        <f t="shared" si="288"/>
        <v/>
      </c>
      <c r="I2281" s="234"/>
      <c r="J2281" s="234"/>
      <c r="K2281" s="234"/>
      <c r="L2281" s="234"/>
      <c r="M2281" s="308">
        <f t="shared" si="289"/>
        <v>0</v>
      </c>
      <c r="N2281" s="234"/>
      <c r="O2281" s="234"/>
      <c r="P2281" s="234"/>
      <c r="Q2281" s="234"/>
      <c r="R2281" s="234"/>
      <c r="S2281" s="234"/>
      <c r="T2281" s="234"/>
      <c r="U2281" s="234"/>
      <c r="V2281" s="234"/>
      <c r="W2281" s="234"/>
      <c r="X2281" s="234"/>
      <c r="Y2281" s="234"/>
      <c r="Z2281" s="234"/>
      <c r="AA2281" s="234"/>
      <c r="AB2281" s="234"/>
      <c r="AC2281" s="234"/>
      <c r="AD2281" s="234"/>
      <c r="AE2281" s="234"/>
      <c r="AF2281" s="234"/>
      <c r="AG2281" s="234"/>
      <c r="AH2281" s="234"/>
      <c r="AI2281" s="234"/>
      <c r="AJ2281" s="234"/>
      <c r="AK2281" s="234"/>
      <c r="AL2281" s="258" t="str">
        <f t="shared" si="291"/>
        <v>нет</v>
      </c>
      <c r="AM2281" s="258" t="str">
        <f t="shared" si="293"/>
        <v>нет</v>
      </c>
      <c r="AN2281" s="258">
        <f t="shared" si="290"/>
        <v>0</v>
      </c>
      <c r="AO2281" s="258" t="e">
        <f t="shared" si="292"/>
        <v>#VALUE!</v>
      </c>
    </row>
    <row r="2282" spans="1:41">
      <c r="A2282" s="261" t="e">
        <f t="shared" si="294"/>
        <v>#VALUE!</v>
      </c>
      <c r="B2282" s="241">
        <v>2279</v>
      </c>
      <c r="C2282" s="242"/>
      <c r="D2282" s="257" t="str">
        <f t="shared" si="287"/>
        <v/>
      </c>
      <c r="E2282" s="234"/>
      <c r="F2282" s="234"/>
      <c r="G2282" s="242"/>
      <c r="H2282" s="257" t="str">
        <f t="shared" si="288"/>
        <v/>
      </c>
      <c r="I2282" s="234"/>
      <c r="J2282" s="234"/>
      <c r="K2282" s="234"/>
      <c r="L2282" s="234"/>
      <c r="M2282" s="308">
        <f t="shared" si="289"/>
        <v>0</v>
      </c>
      <c r="N2282" s="234"/>
      <c r="O2282" s="234"/>
      <c r="P2282" s="234"/>
      <c r="Q2282" s="234"/>
      <c r="R2282" s="234"/>
      <c r="S2282" s="234"/>
      <c r="T2282" s="234"/>
      <c r="U2282" s="234"/>
      <c r="V2282" s="234"/>
      <c r="W2282" s="234"/>
      <c r="X2282" s="234"/>
      <c r="Y2282" s="234"/>
      <c r="Z2282" s="234"/>
      <c r="AA2282" s="234"/>
      <c r="AB2282" s="234"/>
      <c r="AC2282" s="234"/>
      <c r="AD2282" s="234"/>
      <c r="AE2282" s="234"/>
      <c r="AF2282" s="234"/>
      <c r="AG2282" s="234"/>
      <c r="AH2282" s="234"/>
      <c r="AI2282" s="234"/>
      <c r="AJ2282" s="234"/>
      <c r="AK2282" s="234"/>
      <c r="AL2282" s="258" t="str">
        <f t="shared" si="291"/>
        <v>нет</v>
      </c>
      <c r="AM2282" s="258" t="str">
        <f t="shared" si="293"/>
        <v>нет</v>
      </c>
      <c r="AN2282" s="258">
        <f t="shared" si="290"/>
        <v>0</v>
      </c>
      <c r="AO2282" s="258" t="e">
        <f t="shared" si="292"/>
        <v>#VALUE!</v>
      </c>
    </row>
    <row r="2283" spans="1:41">
      <c r="A2283" s="261" t="e">
        <f t="shared" si="294"/>
        <v>#VALUE!</v>
      </c>
      <c r="B2283" s="241">
        <v>2280</v>
      </c>
      <c r="C2283" s="242"/>
      <c r="D2283" s="257" t="str">
        <f t="shared" si="287"/>
        <v/>
      </c>
      <c r="E2283" s="234"/>
      <c r="F2283" s="234"/>
      <c r="G2283" s="242"/>
      <c r="H2283" s="257" t="str">
        <f t="shared" si="288"/>
        <v/>
      </c>
      <c r="I2283" s="234"/>
      <c r="J2283" s="234"/>
      <c r="K2283" s="234"/>
      <c r="L2283" s="234"/>
      <c r="M2283" s="308">
        <f t="shared" si="289"/>
        <v>0</v>
      </c>
      <c r="N2283" s="234"/>
      <c r="O2283" s="234"/>
      <c r="P2283" s="234"/>
      <c r="Q2283" s="234"/>
      <c r="R2283" s="234"/>
      <c r="S2283" s="234"/>
      <c r="T2283" s="234"/>
      <c r="U2283" s="234"/>
      <c r="V2283" s="234"/>
      <c r="W2283" s="234"/>
      <c r="X2283" s="234"/>
      <c r="Y2283" s="234"/>
      <c r="Z2283" s="234"/>
      <c r="AA2283" s="234"/>
      <c r="AB2283" s="234"/>
      <c r="AC2283" s="234"/>
      <c r="AD2283" s="234"/>
      <c r="AE2283" s="234"/>
      <c r="AF2283" s="234"/>
      <c r="AG2283" s="234"/>
      <c r="AH2283" s="234"/>
      <c r="AI2283" s="234"/>
      <c r="AJ2283" s="234"/>
      <c r="AK2283" s="234"/>
      <c r="AL2283" s="258" t="str">
        <f t="shared" si="291"/>
        <v>нет</v>
      </c>
      <c r="AM2283" s="258" t="str">
        <f t="shared" si="293"/>
        <v>нет</v>
      </c>
      <c r="AN2283" s="258">
        <f t="shared" si="290"/>
        <v>0</v>
      </c>
      <c r="AO2283" s="258" t="e">
        <f t="shared" si="292"/>
        <v>#VALUE!</v>
      </c>
    </row>
    <row r="2284" spans="1:41">
      <c r="A2284" s="261" t="e">
        <f t="shared" si="294"/>
        <v>#VALUE!</v>
      </c>
      <c r="B2284" s="241">
        <v>2281</v>
      </c>
      <c r="C2284" s="242"/>
      <c r="D2284" s="257" t="str">
        <f t="shared" si="287"/>
        <v/>
      </c>
      <c r="E2284" s="234"/>
      <c r="F2284" s="234"/>
      <c r="G2284" s="242"/>
      <c r="H2284" s="257" t="str">
        <f t="shared" si="288"/>
        <v/>
      </c>
      <c r="I2284" s="234"/>
      <c r="J2284" s="234"/>
      <c r="K2284" s="234"/>
      <c r="L2284" s="234"/>
      <c r="M2284" s="308">
        <f t="shared" si="289"/>
        <v>0</v>
      </c>
      <c r="N2284" s="234"/>
      <c r="O2284" s="234"/>
      <c r="P2284" s="234"/>
      <c r="Q2284" s="234"/>
      <c r="R2284" s="234"/>
      <c r="S2284" s="234"/>
      <c r="T2284" s="234"/>
      <c r="U2284" s="234"/>
      <c r="V2284" s="234"/>
      <c r="W2284" s="234"/>
      <c r="X2284" s="234"/>
      <c r="Y2284" s="234"/>
      <c r="Z2284" s="234"/>
      <c r="AA2284" s="234"/>
      <c r="AB2284" s="234"/>
      <c r="AC2284" s="234"/>
      <c r="AD2284" s="234"/>
      <c r="AE2284" s="234"/>
      <c r="AF2284" s="234"/>
      <c r="AG2284" s="234"/>
      <c r="AH2284" s="234"/>
      <c r="AI2284" s="234"/>
      <c r="AJ2284" s="234"/>
      <c r="AK2284" s="234"/>
      <c r="AL2284" s="258" t="str">
        <f t="shared" si="291"/>
        <v>нет</v>
      </c>
      <c r="AM2284" s="258" t="str">
        <f t="shared" si="293"/>
        <v>нет</v>
      </c>
      <c r="AN2284" s="258">
        <f t="shared" si="290"/>
        <v>0</v>
      </c>
      <c r="AO2284" s="258" t="e">
        <f t="shared" si="292"/>
        <v>#VALUE!</v>
      </c>
    </row>
    <row r="2285" spans="1:41">
      <c r="A2285" s="261" t="e">
        <f t="shared" si="294"/>
        <v>#VALUE!</v>
      </c>
      <c r="B2285" s="241">
        <v>2282</v>
      </c>
      <c r="C2285" s="242"/>
      <c r="D2285" s="257" t="str">
        <f t="shared" si="287"/>
        <v/>
      </c>
      <c r="E2285" s="234"/>
      <c r="F2285" s="234"/>
      <c r="G2285" s="242"/>
      <c r="H2285" s="257" t="str">
        <f t="shared" si="288"/>
        <v/>
      </c>
      <c r="I2285" s="234"/>
      <c r="J2285" s="234"/>
      <c r="K2285" s="234"/>
      <c r="L2285" s="234"/>
      <c r="M2285" s="308">
        <f t="shared" si="289"/>
        <v>0</v>
      </c>
      <c r="N2285" s="234"/>
      <c r="O2285" s="234"/>
      <c r="P2285" s="234"/>
      <c r="Q2285" s="234"/>
      <c r="R2285" s="234"/>
      <c r="S2285" s="234"/>
      <c r="T2285" s="234"/>
      <c r="U2285" s="234"/>
      <c r="V2285" s="234"/>
      <c r="W2285" s="234"/>
      <c r="X2285" s="234"/>
      <c r="Y2285" s="234"/>
      <c r="Z2285" s="234"/>
      <c r="AA2285" s="234"/>
      <c r="AB2285" s="234"/>
      <c r="AC2285" s="234"/>
      <c r="AD2285" s="234"/>
      <c r="AE2285" s="234"/>
      <c r="AF2285" s="234"/>
      <c r="AG2285" s="234"/>
      <c r="AH2285" s="234"/>
      <c r="AI2285" s="234"/>
      <c r="AJ2285" s="234"/>
      <c r="AK2285" s="234"/>
      <c r="AL2285" s="258" t="str">
        <f t="shared" si="291"/>
        <v>нет</v>
      </c>
      <c r="AM2285" s="258" t="str">
        <f t="shared" si="293"/>
        <v>нет</v>
      </c>
      <c r="AN2285" s="258">
        <f t="shared" si="290"/>
        <v>0</v>
      </c>
      <c r="AO2285" s="258" t="e">
        <f t="shared" si="292"/>
        <v>#VALUE!</v>
      </c>
    </row>
    <row r="2286" spans="1:41">
      <c r="A2286" s="261" t="e">
        <f t="shared" si="294"/>
        <v>#VALUE!</v>
      </c>
      <c r="B2286" s="241">
        <v>2283</v>
      </c>
      <c r="C2286" s="242"/>
      <c r="D2286" s="257" t="str">
        <f t="shared" si="287"/>
        <v/>
      </c>
      <c r="E2286" s="234"/>
      <c r="F2286" s="234"/>
      <c r="G2286" s="242"/>
      <c r="H2286" s="257" t="str">
        <f t="shared" si="288"/>
        <v/>
      </c>
      <c r="I2286" s="234"/>
      <c r="J2286" s="234"/>
      <c r="K2286" s="234"/>
      <c r="L2286" s="234"/>
      <c r="M2286" s="308">
        <f t="shared" si="289"/>
        <v>0</v>
      </c>
      <c r="N2286" s="234"/>
      <c r="O2286" s="234"/>
      <c r="P2286" s="234"/>
      <c r="Q2286" s="234"/>
      <c r="R2286" s="234"/>
      <c r="S2286" s="234"/>
      <c r="T2286" s="234"/>
      <c r="U2286" s="234"/>
      <c r="V2286" s="234"/>
      <c r="W2286" s="234"/>
      <c r="X2286" s="234"/>
      <c r="Y2286" s="234"/>
      <c r="Z2286" s="234"/>
      <c r="AA2286" s="234"/>
      <c r="AB2286" s="234"/>
      <c r="AC2286" s="234"/>
      <c r="AD2286" s="234"/>
      <c r="AE2286" s="234"/>
      <c r="AF2286" s="234"/>
      <c r="AG2286" s="234"/>
      <c r="AH2286" s="234"/>
      <c r="AI2286" s="234"/>
      <c r="AJ2286" s="234"/>
      <c r="AK2286" s="234"/>
      <c r="AL2286" s="258" t="str">
        <f t="shared" si="291"/>
        <v>нет</v>
      </c>
      <c r="AM2286" s="258" t="str">
        <f t="shared" si="293"/>
        <v>нет</v>
      </c>
      <c r="AN2286" s="258">
        <f t="shared" si="290"/>
        <v>0</v>
      </c>
      <c r="AO2286" s="258" t="e">
        <f t="shared" si="292"/>
        <v>#VALUE!</v>
      </c>
    </row>
    <row r="2287" spans="1:41">
      <c r="A2287" s="261" t="e">
        <f t="shared" si="294"/>
        <v>#VALUE!</v>
      </c>
      <c r="B2287" s="241">
        <v>2284</v>
      </c>
      <c r="C2287" s="242"/>
      <c r="D2287" s="257" t="str">
        <f t="shared" si="287"/>
        <v/>
      </c>
      <c r="E2287" s="234"/>
      <c r="F2287" s="234"/>
      <c r="G2287" s="242"/>
      <c r="H2287" s="257" t="str">
        <f t="shared" si="288"/>
        <v/>
      </c>
      <c r="I2287" s="234"/>
      <c r="J2287" s="234"/>
      <c r="K2287" s="234"/>
      <c r="L2287" s="234"/>
      <c r="M2287" s="308">
        <f t="shared" si="289"/>
        <v>0</v>
      </c>
      <c r="N2287" s="234"/>
      <c r="O2287" s="234"/>
      <c r="P2287" s="234"/>
      <c r="Q2287" s="234"/>
      <c r="R2287" s="234"/>
      <c r="S2287" s="234"/>
      <c r="T2287" s="234"/>
      <c r="U2287" s="234"/>
      <c r="V2287" s="234"/>
      <c r="W2287" s="234"/>
      <c r="X2287" s="234"/>
      <c r="Y2287" s="234"/>
      <c r="Z2287" s="234"/>
      <c r="AA2287" s="234"/>
      <c r="AB2287" s="234"/>
      <c r="AC2287" s="234"/>
      <c r="AD2287" s="234"/>
      <c r="AE2287" s="234"/>
      <c r="AF2287" s="234"/>
      <c r="AG2287" s="234"/>
      <c r="AH2287" s="234"/>
      <c r="AI2287" s="234"/>
      <c r="AJ2287" s="234"/>
      <c r="AK2287" s="234"/>
      <c r="AL2287" s="258" t="str">
        <f t="shared" si="291"/>
        <v>нет</v>
      </c>
      <c r="AM2287" s="258" t="str">
        <f t="shared" si="293"/>
        <v>нет</v>
      </c>
      <c r="AN2287" s="258">
        <f t="shared" si="290"/>
        <v>0</v>
      </c>
      <c r="AO2287" s="258" t="e">
        <f t="shared" si="292"/>
        <v>#VALUE!</v>
      </c>
    </row>
    <row r="2288" spans="1:41">
      <c r="A2288" s="261" t="e">
        <f t="shared" si="294"/>
        <v>#VALUE!</v>
      </c>
      <c r="B2288" s="241">
        <v>2285</v>
      </c>
      <c r="C2288" s="242"/>
      <c r="D2288" s="257" t="str">
        <f t="shared" si="287"/>
        <v/>
      </c>
      <c r="E2288" s="234"/>
      <c r="F2288" s="234"/>
      <c r="G2288" s="242"/>
      <c r="H2288" s="257" t="str">
        <f t="shared" si="288"/>
        <v/>
      </c>
      <c r="I2288" s="234"/>
      <c r="J2288" s="234"/>
      <c r="K2288" s="234"/>
      <c r="L2288" s="234"/>
      <c r="M2288" s="308">
        <f t="shared" si="289"/>
        <v>0</v>
      </c>
      <c r="N2288" s="234"/>
      <c r="O2288" s="234"/>
      <c r="P2288" s="234"/>
      <c r="Q2288" s="234"/>
      <c r="R2288" s="234"/>
      <c r="S2288" s="234"/>
      <c r="T2288" s="234"/>
      <c r="U2288" s="234"/>
      <c r="V2288" s="234"/>
      <c r="W2288" s="234"/>
      <c r="X2288" s="234"/>
      <c r="Y2288" s="234"/>
      <c r="Z2288" s="234"/>
      <c r="AA2288" s="234"/>
      <c r="AB2288" s="234"/>
      <c r="AC2288" s="234"/>
      <c r="AD2288" s="234"/>
      <c r="AE2288" s="234"/>
      <c r="AF2288" s="234"/>
      <c r="AG2288" s="234"/>
      <c r="AH2288" s="234"/>
      <c r="AI2288" s="234"/>
      <c r="AJ2288" s="234"/>
      <c r="AK2288" s="234"/>
      <c r="AL2288" s="258" t="str">
        <f t="shared" si="291"/>
        <v>нет</v>
      </c>
      <c r="AM2288" s="258" t="str">
        <f t="shared" si="293"/>
        <v>нет</v>
      </c>
      <c r="AN2288" s="258">
        <f t="shared" si="290"/>
        <v>0</v>
      </c>
      <c r="AO2288" s="258" t="e">
        <f t="shared" si="292"/>
        <v>#VALUE!</v>
      </c>
    </row>
    <row r="2289" spans="1:41">
      <c r="A2289" s="261" t="e">
        <f t="shared" si="294"/>
        <v>#VALUE!</v>
      </c>
      <c r="B2289" s="241">
        <v>2286</v>
      </c>
      <c r="C2289" s="242"/>
      <c r="D2289" s="257" t="str">
        <f t="shared" si="287"/>
        <v/>
      </c>
      <c r="E2289" s="234"/>
      <c r="F2289" s="234"/>
      <c r="G2289" s="242"/>
      <c r="H2289" s="257" t="str">
        <f t="shared" si="288"/>
        <v/>
      </c>
      <c r="I2289" s="234"/>
      <c r="J2289" s="234"/>
      <c r="K2289" s="234"/>
      <c r="L2289" s="234"/>
      <c r="M2289" s="308">
        <f t="shared" si="289"/>
        <v>0</v>
      </c>
      <c r="N2289" s="234"/>
      <c r="O2289" s="234"/>
      <c r="P2289" s="234"/>
      <c r="Q2289" s="234"/>
      <c r="R2289" s="234"/>
      <c r="S2289" s="234"/>
      <c r="T2289" s="234"/>
      <c r="U2289" s="234"/>
      <c r="V2289" s="234"/>
      <c r="W2289" s="234"/>
      <c r="X2289" s="234"/>
      <c r="Y2289" s="234"/>
      <c r="Z2289" s="234"/>
      <c r="AA2289" s="234"/>
      <c r="AB2289" s="234"/>
      <c r="AC2289" s="234"/>
      <c r="AD2289" s="234"/>
      <c r="AE2289" s="234"/>
      <c r="AF2289" s="234"/>
      <c r="AG2289" s="234"/>
      <c r="AH2289" s="234"/>
      <c r="AI2289" s="234"/>
      <c r="AJ2289" s="234"/>
      <c r="AK2289" s="234"/>
      <c r="AL2289" s="258" t="str">
        <f t="shared" si="291"/>
        <v>нет</v>
      </c>
      <c r="AM2289" s="258" t="str">
        <f t="shared" si="293"/>
        <v>нет</v>
      </c>
      <c r="AN2289" s="258">
        <f t="shared" si="290"/>
        <v>0</v>
      </c>
      <c r="AO2289" s="258" t="e">
        <f t="shared" si="292"/>
        <v>#VALUE!</v>
      </c>
    </row>
    <row r="2290" spans="1:41">
      <c r="A2290" s="261" t="e">
        <f t="shared" si="294"/>
        <v>#VALUE!</v>
      </c>
      <c r="B2290" s="241">
        <v>2287</v>
      </c>
      <c r="C2290" s="242"/>
      <c r="D2290" s="257" t="str">
        <f t="shared" si="287"/>
        <v/>
      </c>
      <c r="E2290" s="234"/>
      <c r="F2290" s="234"/>
      <c r="G2290" s="242"/>
      <c r="H2290" s="257" t="str">
        <f t="shared" si="288"/>
        <v/>
      </c>
      <c r="I2290" s="234"/>
      <c r="J2290" s="234"/>
      <c r="K2290" s="234"/>
      <c r="L2290" s="234"/>
      <c r="M2290" s="308">
        <f t="shared" si="289"/>
        <v>0</v>
      </c>
      <c r="N2290" s="234"/>
      <c r="O2290" s="234"/>
      <c r="P2290" s="234"/>
      <c r="Q2290" s="234"/>
      <c r="R2290" s="234"/>
      <c r="S2290" s="234"/>
      <c r="T2290" s="234"/>
      <c r="U2290" s="234"/>
      <c r="V2290" s="234"/>
      <c r="W2290" s="234"/>
      <c r="X2290" s="234"/>
      <c r="Y2290" s="234"/>
      <c r="Z2290" s="234"/>
      <c r="AA2290" s="234"/>
      <c r="AB2290" s="234"/>
      <c r="AC2290" s="234"/>
      <c r="AD2290" s="234"/>
      <c r="AE2290" s="234"/>
      <c r="AF2290" s="234"/>
      <c r="AG2290" s="234"/>
      <c r="AH2290" s="234"/>
      <c r="AI2290" s="234"/>
      <c r="AJ2290" s="234"/>
      <c r="AK2290" s="234"/>
      <c r="AL2290" s="258" t="str">
        <f t="shared" si="291"/>
        <v>нет</v>
      </c>
      <c r="AM2290" s="258" t="str">
        <f t="shared" si="293"/>
        <v>нет</v>
      </c>
      <c r="AN2290" s="258">
        <f t="shared" si="290"/>
        <v>0</v>
      </c>
      <c r="AO2290" s="258" t="e">
        <f t="shared" si="292"/>
        <v>#VALUE!</v>
      </c>
    </row>
    <row r="2291" spans="1:41">
      <c r="A2291" s="261" t="e">
        <f t="shared" si="294"/>
        <v>#VALUE!</v>
      </c>
      <c r="B2291" s="241">
        <v>2288</v>
      </c>
      <c r="C2291" s="242"/>
      <c r="D2291" s="257" t="str">
        <f t="shared" si="287"/>
        <v/>
      </c>
      <c r="E2291" s="234"/>
      <c r="F2291" s="234"/>
      <c r="G2291" s="242"/>
      <c r="H2291" s="257" t="str">
        <f t="shared" si="288"/>
        <v/>
      </c>
      <c r="I2291" s="234"/>
      <c r="J2291" s="234"/>
      <c r="K2291" s="234"/>
      <c r="L2291" s="234"/>
      <c r="M2291" s="308">
        <f t="shared" si="289"/>
        <v>0</v>
      </c>
      <c r="N2291" s="234"/>
      <c r="O2291" s="234"/>
      <c r="P2291" s="234"/>
      <c r="Q2291" s="234"/>
      <c r="R2291" s="234"/>
      <c r="S2291" s="234"/>
      <c r="T2291" s="234"/>
      <c r="U2291" s="234"/>
      <c r="V2291" s="234"/>
      <c r="W2291" s="234"/>
      <c r="X2291" s="234"/>
      <c r="Y2291" s="234"/>
      <c r="Z2291" s="234"/>
      <c r="AA2291" s="234"/>
      <c r="AB2291" s="234"/>
      <c r="AC2291" s="234"/>
      <c r="AD2291" s="234"/>
      <c r="AE2291" s="234"/>
      <c r="AF2291" s="234"/>
      <c r="AG2291" s="234"/>
      <c r="AH2291" s="234"/>
      <c r="AI2291" s="234"/>
      <c r="AJ2291" s="234"/>
      <c r="AK2291" s="234"/>
      <c r="AL2291" s="258" t="str">
        <f t="shared" si="291"/>
        <v>нет</v>
      </c>
      <c r="AM2291" s="258" t="str">
        <f t="shared" si="293"/>
        <v>нет</v>
      </c>
      <c r="AN2291" s="258">
        <f t="shared" si="290"/>
        <v>0</v>
      </c>
      <c r="AO2291" s="258" t="e">
        <f t="shared" si="292"/>
        <v>#VALUE!</v>
      </c>
    </row>
    <row r="2292" spans="1:41">
      <c r="A2292" s="261" t="e">
        <f t="shared" si="294"/>
        <v>#VALUE!</v>
      </c>
      <c r="B2292" s="241">
        <v>2289</v>
      </c>
      <c r="C2292" s="242"/>
      <c r="D2292" s="257" t="str">
        <f t="shared" si="287"/>
        <v/>
      </c>
      <c r="E2292" s="234"/>
      <c r="F2292" s="234"/>
      <c r="G2292" s="242"/>
      <c r="H2292" s="257" t="str">
        <f t="shared" si="288"/>
        <v/>
      </c>
      <c r="I2292" s="234"/>
      <c r="J2292" s="234"/>
      <c r="K2292" s="234"/>
      <c r="L2292" s="234"/>
      <c r="M2292" s="308">
        <f t="shared" si="289"/>
        <v>0</v>
      </c>
      <c r="N2292" s="234"/>
      <c r="O2292" s="234"/>
      <c r="P2292" s="234"/>
      <c r="Q2292" s="234"/>
      <c r="R2292" s="234"/>
      <c r="S2292" s="234"/>
      <c r="T2292" s="234"/>
      <c r="U2292" s="234"/>
      <c r="V2292" s="234"/>
      <c r="W2292" s="234"/>
      <c r="X2292" s="234"/>
      <c r="Y2292" s="234"/>
      <c r="Z2292" s="234"/>
      <c r="AA2292" s="234"/>
      <c r="AB2292" s="234"/>
      <c r="AC2292" s="234"/>
      <c r="AD2292" s="234"/>
      <c r="AE2292" s="234"/>
      <c r="AF2292" s="234"/>
      <c r="AG2292" s="234"/>
      <c r="AH2292" s="234"/>
      <c r="AI2292" s="234"/>
      <c r="AJ2292" s="234"/>
      <c r="AK2292" s="234"/>
      <c r="AL2292" s="258" t="str">
        <f t="shared" si="291"/>
        <v>нет</v>
      </c>
      <c r="AM2292" s="258" t="str">
        <f t="shared" si="293"/>
        <v>нет</v>
      </c>
      <c r="AN2292" s="258">
        <f t="shared" si="290"/>
        <v>0</v>
      </c>
      <c r="AO2292" s="258" t="e">
        <f t="shared" si="292"/>
        <v>#VALUE!</v>
      </c>
    </row>
    <row r="2293" spans="1:41">
      <c r="A2293" s="261" t="e">
        <f t="shared" si="294"/>
        <v>#VALUE!</v>
      </c>
      <c r="B2293" s="241">
        <v>2290</v>
      </c>
      <c r="C2293" s="242"/>
      <c r="D2293" s="257" t="str">
        <f t="shared" si="287"/>
        <v/>
      </c>
      <c r="E2293" s="234"/>
      <c r="F2293" s="234"/>
      <c r="G2293" s="242"/>
      <c r="H2293" s="257" t="str">
        <f t="shared" si="288"/>
        <v/>
      </c>
      <c r="I2293" s="234"/>
      <c r="J2293" s="234"/>
      <c r="K2293" s="234"/>
      <c r="L2293" s="234"/>
      <c r="M2293" s="308">
        <f t="shared" si="289"/>
        <v>0</v>
      </c>
      <c r="N2293" s="234"/>
      <c r="O2293" s="234"/>
      <c r="P2293" s="234"/>
      <c r="Q2293" s="234"/>
      <c r="R2293" s="234"/>
      <c r="S2293" s="234"/>
      <c r="T2293" s="234"/>
      <c r="U2293" s="234"/>
      <c r="V2293" s="234"/>
      <c r="W2293" s="234"/>
      <c r="X2293" s="234"/>
      <c r="Y2293" s="234"/>
      <c r="Z2293" s="234"/>
      <c r="AA2293" s="234"/>
      <c r="AB2293" s="234"/>
      <c r="AC2293" s="234"/>
      <c r="AD2293" s="234"/>
      <c r="AE2293" s="234"/>
      <c r="AF2293" s="234"/>
      <c r="AG2293" s="234"/>
      <c r="AH2293" s="234"/>
      <c r="AI2293" s="234"/>
      <c r="AJ2293" s="234"/>
      <c r="AK2293" s="234"/>
      <c r="AL2293" s="258" t="str">
        <f t="shared" si="291"/>
        <v>нет</v>
      </c>
      <c r="AM2293" s="258" t="str">
        <f t="shared" si="293"/>
        <v>нет</v>
      </c>
      <c r="AN2293" s="258">
        <f t="shared" si="290"/>
        <v>0</v>
      </c>
      <c r="AO2293" s="258" t="e">
        <f t="shared" si="292"/>
        <v>#VALUE!</v>
      </c>
    </row>
    <row r="2294" spans="1:41">
      <c r="A2294" s="261" t="e">
        <f t="shared" si="294"/>
        <v>#VALUE!</v>
      </c>
      <c r="B2294" s="241">
        <v>2291</v>
      </c>
      <c r="C2294" s="242"/>
      <c r="D2294" s="257" t="str">
        <f t="shared" si="287"/>
        <v/>
      </c>
      <c r="E2294" s="234"/>
      <c r="F2294" s="234"/>
      <c r="G2294" s="242"/>
      <c r="H2294" s="257" t="str">
        <f t="shared" si="288"/>
        <v/>
      </c>
      <c r="I2294" s="234"/>
      <c r="J2294" s="234"/>
      <c r="K2294" s="234"/>
      <c r="L2294" s="234"/>
      <c r="M2294" s="308">
        <f t="shared" si="289"/>
        <v>0</v>
      </c>
      <c r="N2294" s="234"/>
      <c r="O2294" s="234"/>
      <c r="P2294" s="234"/>
      <c r="Q2294" s="234"/>
      <c r="R2294" s="234"/>
      <c r="S2294" s="234"/>
      <c r="T2294" s="234"/>
      <c r="U2294" s="234"/>
      <c r="V2294" s="234"/>
      <c r="W2294" s="234"/>
      <c r="X2294" s="234"/>
      <c r="Y2294" s="234"/>
      <c r="Z2294" s="234"/>
      <c r="AA2294" s="234"/>
      <c r="AB2294" s="234"/>
      <c r="AC2294" s="234"/>
      <c r="AD2294" s="234"/>
      <c r="AE2294" s="234"/>
      <c r="AF2294" s="234"/>
      <c r="AG2294" s="234"/>
      <c r="AH2294" s="234"/>
      <c r="AI2294" s="234"/>
      <c r="AJ2294" s="234"/>
      <c r="AK2294" s="234"/>
      <c r="AL2294" s="258" t="str">
        <f t="shared" si="291"/>
        <v>нет</v>
      </c>
      <c r="AM2294" s="258" t="str">
        <f t="shared" si="293"/>
        <v>нет</v>
      </c>
      <c r="AN2294" s="258">
        <f t="shared" si="290"/>
        <v>0</v>
      </c>
      <c r="AO2294" s="258" t="e">
        <f t="shared" si="292"/>
        <v>#VALUE!</v>
      </c>
    </row>
    <row r="2295" spans="1:41">
      <c r="A2295" s="261" t="e">
        <f t="shared" si="294"/>
        <v>#VALUE!</v>
      </c>
      <c r="B2295" s="241">
        <v>2292</v>
      </c>
      <c r="C2295" s="242"/>
      <c r="D2295" s="257" t="str">
        <f t="shared" si="287"/>
        <v/>
      </c>
      <c r="E2295" s="234"/>
      <c r="F2295" s="234"/>
      <c r="G2295" s="242"/>
      <c r="H2295" s="257" t="str">
        <f t="shared" si="288"/>
        <v/>
      </c>
      <c r="I2295" s="234"/>
      <c r="J2295" s="234"/>
      <c r="K2295" s="234"/>
      <c r="L2295" s="234"/>
      <c r="M2295" s="308">
        <f t="shared" si="289"/>
        <v>0</v>
      </c>
      <c r="N2295" s="234"/>
      <c r="O2295" s="234"/>
      <c r="P2295" s="234"/>
      <c r="Q2295" s="234"/>
      <c r="R2295" s="234"/>
      <c r="S2295" s="234"/>
      <c r="T2295" s="234"/>
      <c r="U2295" s="234"/>
      <c r="V2295" s="234"/>
      <c r="W2295" s="234"/>
      <c r="X2295" s="234"/>
      <c r="Y2295" s="234"/>
      <c r="Z2295" s="234"/>
      <c r="AA2295" s="234"/>
      <c r="AB2295" s="234"/>
      <c r="AC2295" s="234"/>
      <c r="AD2295" s="234"/>
      <c r="AE2295" s="234"/>
      <c r="AF2295" s="234"/>
      <c r="AG2295" s="234"/>
      <c r="AH2295" s="234"/>
      <c r="AI2295" s="234"/>
      <c r="AJ2295" s="234"/>
      <c r="AK2295" s="234"/>
      <c r="AL2295" s="258" t="str">
        <f t="shared" si="291"/>
        <v>нет</v>
      </c>
      <c r="AM2295" s="258" t="str">
        <f t="shared" si="293"/>
        <v>нет</v>
      </c>
      <c r="AN2295" s="258">
        <f t="shared" si="290"/>
        <v>0</v>
      </c>
      <c r="AO2295" s="258" t="e">
        <f t="shared" si="292"/>
        <v>#VALUE!</v>
      </c>
    </row>
    <row r="2296" spans="1:41">
      <c r="A2296" s="261" t="e">
        <f t="shared" si="294"/>
        <v>#VALUE!</v>
      </c>
      <c r="B2296" s="241">
        <v>2293</v>
      </c>
      <c r="C2296" s="242"/>
      <c r="D2296" s="257" t="str">
        <f t="shared" si="287"/>
        <v/>
      </c>
      <c r="E2296" s="234"/>
      <c r="F2296" s="234"/>
      <c r="G2296" s="242"/>
      <c r="H2296" s="257" t="str">
        <f t="shared" si="288"/>
        <v/>
      </c>
      <c r="I2296" s="234"/>
      <c r="J2296" s="234"/>
      <c r="K2296" s="234"/>
      <c r="L2296" s="234"/>
      <c r="M2296" s="308">
        <f t="shared" si="289"/>
        <v>0</v>
      </c>
      <c r="N2296" s="234"/>
      <c r="O2296" s="234"/>
      <c r="P2296" s="234"/>
      <c r="Q2296" s="234"/>
      <c r="R2296" s="234"/>
      <c r="S2296" s="234"/>
      <c r="T2296" s="234"/>
      <c r="U2296" s="234"/>
      <c r="V2296" s="234"/>
      <c r="W2296" s="234"/>
      <c r="X2296" s="234"/>
      <c r="Y2296" s="234"/>
      <c r="Z2296" s="234"/>
      <c r="AA2296" s="234"/>
      <c r="AB2296" s="234"/>
      <c r="AC2296" s="234"/>
      <c r="AD2296" s="234"/>
      <c r="AE2296" s="234"/>
      <c r="AF2296" s="234"/>
      <c r="AG2296" s="234"/>
      <c r="AH2296" s="234"/>
      <c r="AI2296" s="234"/>
      <c r="AJ2296" s="234"/>
      <c r="AK2296" s="234"/>
      <c r="AL2296" s="258" t="str">
        <f t="shared" si="291"/>
        <v>нет</v>
      </c>
      <c r="AM2296" s="258" t="str">
        <f t="shared" si="293"/>
        <v>нет</v>
      </c>
      <c r="AN2296" s="258">
        <f t="shared" si="290"/>
        <v>0</v>
      </c>
      <c r="AO2296" s="258" t="e">
        <f t="shared" si="292"/>
        <v>#VALUE!</v>
      </c>
    </row>
    <row r="2297" spans="1:41">
      <c r="A2297" s="261" t="e">
        <f t="shared" si="294"/>
        <v>#VALUE!</v>
      </c>
      <c r="B2297" s="241">
        <v>2294</v>
      </c>
      <c r="C2297" s="242"/>
      <c r="D2297" s="257" t="str">
        <f t="shared" si="287"/>
        <v/>
      </c>
      <c r="E2297" s="234"/>
      <c r="F2297" s="234"/>
      <c r="G2297" s="242"/>
      <c r="H2297" s="257" t="str">
        <f t="shared" si="288"/>
        <v/>
      </c>
      <c r="I2297" s="234"/>
      <c r="J2297" s="234"/>
      <c r="K2297" s="234"/>
      <c r="L2297" s="234"/>
      <c r="M2297" s="308">
        <f t="shared" si="289"/>
        <v>0</v>
      </c>
      <c r="N2297" s="234"/>
      <c r="O2297" s="234"/>
      <c r="P2297" s="234"/>
      <c r="Q2297" s="234"/>
      <c r="R2297" s="234"/>
      <c r="S2297" s="234"/>
      <c r="T2297" s="234"/>
      <c r="U2297" s="234"/>
      <c r="V2297" s="234"/>
      <c r="W2297" s="234"/>
      <c r="X2297" s="234"/>
      <c r="Y2297" s="234"/>
      <c r="Z2297" s="234"/>
      <c r="AA2297" s="234"/>
      <c r="AB2297" s="234"/>
      <c r="AC2297" s="234"/>
      <c r="AD2297" s="234"/>
      <c r="AE2297" s="234"/>
      <c r="AF2297" s="234"/>
      <c r="AG2297" s="234"/>
      <c r="AH2297" s="234"/>
      <c r="AI2297" s="234"/>
      <c r="AJ2297" s="234"/>
      <c r="AK2297" s="234"/>
      <c r="AL2297" s="258" t="str">
        <f t="shared" si="291"/>
        <v>нет</v>
      </c>
      <c r="AM2297" s="258" t="str">
        <f t="shared" si="293"/>
        <v>нет</v>
      </c>
      <c r="AN2297" s="258">
        <f t="shared" si="290"/>
        <v>0</v>
      </c>
      <c r="AO2297" s="258" t="e">
        <f t="shared" si="292"/>
        <v>#VALUE!</v>
      </c>
    </row>
    <row r="2298" spans="1:41">
      <c r="A2298" s="261" t="e">
        <f t="shared" si="294"/>
        <v>#VALUE!</v>
      </c>
      <c r="B2298" s="241">
        <v>2295</v>
      </c>
      <c r="C2298" s="242"/>
      <c r="D2298" s="257" t="str">
        <f t="shared" si="287"/>
        <v/>
      </c>
      <c r="E2298" s="234"/>
      <c r="F2298" s="234"/>
      <c r="G2298" s="242"/>
      <c r="H2298" s="257" t="str">
        <f t="shared" si="288"/>
        <v/>
      </c>
      <c r="I2298" s="234"/>
      <c r="J2298" s="234"/>
      <c r="K2298" s="234"/>
      <c r="L2298" s="234"/>
      <c r="M2298" s="308">
        <f t="shared" si="289"/>
        <v>0</v>
      </c>
      <c r="N2298" s="234"/>
      <c r="O2298" s="234"/>
      <c r="P2298" s="234"/>
      <c r="Q2298" s="234"/>
      <c r="R2298" s="234"/>
      <c r="S2298" s="234"/>
      <c r="T2298" s="234"/>
      <c r="U2298" s="234"/>
      <c r="V2298" s="234"/>
      <c r="W2298" s="234"/>
      <c r="X2298" s="234"/>
      <c r="Y2298" s="234"/>
      <c r="Z2298" s="234"/>
      <c r="AA2298" s="234"/>
      <c r="AB2298" s="234"/>
      <c r="AC2298" s="234"/>
      <c r="AD2298" s="234"/>
      <c r="AE2298" s="234"/>
      <c r="AF2298" s="234"/>
      <c r="AG2298" s="234"/>
      <c r="AH2298" s="234"/>
      <c r="AI2298" s="234"/>
      <c r="AJ2298" s="234"/>
      <c r="AK2298" s="234"/>
      <c r="AL2298" s="258" t="str">
        <f t="shared" si="291"/>
        <v>нет</v>
      </c>
      <c r="AM2298" s="258" t="str">
        <f t="shared" si="293"/>
        <v>нет</v>
      </c>
      <c r="AN2298" s="258">
        <f t="shared" si="290"/>
        <v>0</v>
      </c>
      <c r="AO2298" s="258" t="e">
        <f t="shared" si="292"/>
        <v>#VALUE!</v>
      </c>
    </row>
    <row r="2299" spans="1:41">
      <c r="A2299" s="261" t="e">
        <f t="shared" si="294"/>
        <v>#VALUE!</v>
      </c>
      <c r="B2299" s="241">
        <v>2296</v>
      </c>
      <c r="C2299" s="242"/>
      <c r="D2299" s="257" t="str">
        <f t="shared" si="287"/>
        <v/>
      </c>
      <c r="E2299" s="234"/>
      <c r="F2299" s="234"/>
      <c r="G2299" s="242"/>
      <c r="H2299" s="257" t="str">
        <f t="shared" si="288"/>
        <v/>
      </c>
      <c r="I2299" s="234"/>
      <c r="J2299" s="234"/>
      <c r="K2299" s="234"/>
      <c r="L2299" s="234"/>
      <c r="M2299" s="308">
        <f t="shared" si="289"/>
        <v>0</v>
      </c>
      <c r="N2299" s="234"/>
      <c r="O2299" s="234"/>
      <c r="P2299" s="234"/>
      <c r="Q2299" s="234"/>
      <c r="R2299" s="234"/>
      <c r="S2299" s="234"/>
      <c r="T2299" s="234"/>
      <c r="U2299" s="234"/>
      <c r="V2299" s="234"/>
      <c r="W2299" s="234"/>
      <c r="X2299" s="234"/>
      <c r="Y2299" s="234"/>
      <c r="Z2299" s="234"/>
      <c r="AA2299" s="234"/>
      <c r="AB2299" s="234"/>
      <c r="AC2299" s="234"/>
      <c r="AD2299" s="234"/>
      <c r="AE2299" s="234"/>
      <c r="AF2299" s="234"/>
      <c r="AG2299" s="234"/>
      <c r="AH2299" s="234"/>
      <c r="AI2299" s="234"/>
      <c r="AJ2299" s="234"/>
      <c r="AK2299" s="234"/>
      <c r="AL2299" s="258" t="str">
        <f t="shared" si="291"/>
        <v>нет</v>
      </c>
      <c r="AM2299" s="258" t="str">
        <f t="shared" si="293"/>
        <v>нет</v>
      </c>
      <c r="AN2299" s="258">
        <f t="shared" si="290"/>
        <v>0</v>
      </c>
      <c r="AO2299" s="258" t="e">
        <f t="shared" si="292"/>
        <v>#VALUE!</v>
      </c>
    </row>
    <row r="2300" spans="1:41">
      <c r="A2300" s="261" t="e">
        <f t="shared" si="294"/>
        <v>#VALUE!</v>
      </c>
      <c r="B2300" s="241">
        <v>2297</v>
      </c>
      <c r="C2300" s="242"/>
      <c r="D2300" s="257" t="str">
        <f t="shared" si="287"/>
        <v/>
      </c>
      <c r="E2300" s="234"/>
      <c r="F2300" s="234"/>
      <c r="G2300" s="242"/>
      <c r="H2300" s="257" t="str">
        <f t="shared" si="288"/>
        <v/>
      </c>
      <c r="I2300" s="234"/>
      <c r="J2300" s="234"/>
      <c r="K2300" s="234"/>
      <c r="L2300" s="234"/>
      <c r="M2300" s="308">
        <f t="shared" si="289"/>
        <v>0</v>
      </c>
      <c r="N2300" s="234"/>
      <c r="O2300" s="234"/>
      <c r="P2300" s="234"/>
      <c r="Q2300" s="234"/>
      <c r="R2300" s="234"/>
      <c r="S2300" s="234"/>
      <c r="T2300" s="234"/>
      <c r="U2300" s="234"/>
      <c r="V2300" s="234"/>
      <c r="W2300" s="234"/>
      <c r="X2300" s="234"/>
      <c r="Y2300" s="234"/>
      <c r="Z2300" s="234"/>
      <c r="AA2300" s="234"/>
      <c r="AB2300" s="234"/>
      <c r="AC2300" s="234"/>
      <c r="AD2300" s="234"/>
      <c r="AE2300" s="234"/>
      <c r="AF2300" s="234"/>
      <c r="AG2300" s="234"/>
      <c r="AH2300" s="234"/>
      <c r="AI2300" s="234"/>
      <c r="AJ2300" s="234"/>
      <c r="AK2300" s="234"/>
      <c r="AL2300" s="258" t="str">
        <f t="shared" si="291"/>
        <v>нет</v>
      </c>
      <c r="AM2300" s="258" t="str">
        <f t="shared" si="293"/>
        <v>нет</v>
      </c>
      <c r="AN2300" s="258">
        <f t="shared" si="290"/>
        <v>0</v>
      </c>
      <c r="AO2300" s="258" t="e">
        <f t="shared" si="292"/>
        <v>#VALUE!</v>
      </c>
    </row>
    <row r="2301" spans="1:41">
      <c r="A2301" s="261" t="e">
        <f t="shared" si="294"/>
        <v>#VALUE!</v>
      </c>
      <c r="B2301" s="241">
        <v>2298</v>
      </c>
      <c r="C2301" s="242"/>
      <c r="D2301" s="257" t="str">
        <f t="shared" si="287"/>
        <v/>
      </c>
      <c r="E2301" s="234"/>
      <c r="F2301" s="234"/>
      <c r="G2301" s="242"/>
      <c r="H2301" s="257" t="str">
        <f t="shared" si="288"/>
        <v/>
      </c>
      <c r="I2301" s="234"/>
      <c r="J2301" s="234"/>
      <c r="K2301" s="234"/>
      <c r="L2301" s="234"/>
      <c r="M2301" s="308">
        <f t="shared" si="289"/>
        <v>0</v>
      </c>
      <c r="N2301" s="234"/>
      <c r="O2301" s="234"/>
      <c r="P2301" s="234"/>
      <c r="Q2301" s="234"/>
      <c r="R2301" s="234"/>
      <c r="S2301" s="234"/>
      <c r="T2301" s="234"/>
      <c r="U2301" s="234"/>
      <c r="V2301" s="234"/>
      <c r="W2301" s="234"/>
      <c r="X2301" s="234"/>
      <c r="Y2301" s="234"/>
      <c r="Z2301" s="234"/>
      <c r="AA2301" s="234"/>
      <c r="AB2301" s="234"/>
      <c r="AC2301" s="234"/>
      <c r="AD2301" s="234"/>
      <c r="AE2301" s="234"/>
      <c r="AF2301" s="234"/>
      <c r="AG2301" s="234"/>
      <c r="AH2301" s="234"/>
      <c r="AI2301" s="234"/>
      <c r="AJ2301" s="234"/>
      <c r="AK2301" s="234"/>
      <c r="AL2301" s="258" t="str">
        <f t="shared" si="291"/>
        <v>нет</v>
      </c>
      <c r="AM2301" s="258" t="str">
        <f t="shared" si="293"/>
        <v>нет</v>
      </c>
      <c r="AN2301" s="258">
        <f t="shared" si="290"/>
        <v>0</v>
      </c>
      <c r="AO2301" s="258" t="e">
        <f t="shared" si="292"/>
        <v>#VALUE!</v>
      </c>
    </row>
    <row r="2302" spans="1:41">
      <c r="A2302" s="261" t="e">
        <f t="shared" si="294"/>
        <v>#VALUE!</v>
      </c>
      <c r="B2302" s="241">
        <v>2299</v>
      </c>
      <c r="C2302" s="242"/>
      <c r="D2302" s="257" t="str">
        <f t="shared" si="287"/>
        <v/>
      </c>
      <c r="E2302" s="234"/>
      <c r="F2302" s="234"/>
      <c r="G2302" s="242"/>
      <c r="H2302" s="257" t="str">
        <f t="shared" si="288"/>
        <v/>
      </c>
      <c r="I2302" s="234"/>
      <c r="J2302" s="234"/>
      <c r="K2302" s="234"/>
      <c r="L2302" s="234"/>
      <c r="M2302" s="308">
        <f t="shared" si="289"/>
        <v>0</v>
      </c>
      <c r="N2302" s="234"/>
      <c r="O2302" s="234"/>
      <c r="P2302" s="234"/>
      <c r="Q2302" s="234"/>
      <c r="R2302" s="234"/>
      <c r="S2302" s="234"/>
      <c r="T2302" s="234"/>
      <c r="U2302" s="234"/>
      <c r="V2302" s="234"/>
      <c r="W2302" s="234"/>
      <c r="X2302" s="234"/>
      <c r="Y2302" s="234"/>
      <c r="Z2302" s="234"/>
      <c r="AA2302" s="234"/>
      <c r="AB2302" s="234"/>
      <c r="AC2302" s="234"/>
      <c r="AD2302" s="234"/>
      <c r="AE2302" s="234"/>
      <c r="AF2302" s="234"/>
      <c r="AG2302" s="234"/>
      <c r="AH2302" s="234"/>
      <c r="AI2302" s="234"/>
      <c r="AJ2302" s="234"/>
      <c r="AK2302" s="234"/>
      <c r="AL2302" s="258" t="str">
        <f t="shared" si="291"/>
        <v>нет</v>
      </c>
      <c r="AM2302" s="258" t="str">
        <f t="shared" si="293"/>
        <v>нет</v>
      </c>
      <c r="AN2302" s="258">
        <f t="shared" si="290"/>
        <v>0</v>
      </c>
      <c r="AO2302" s="258" t="e">
        <f t="shared" si="292"/>
        <v>#VALUE!</v>
      </c>
    </row>
    <row r="2303" spans="1:41">
      <c r="A2303" s="261" t="e">
        <f t="shared" si="294"/>
        <v>#VALUE!</v>
      </c>
      <c r="B2303" s="241">
        <v>2300</v>
      </c>
      <c r="C2303" s="242"/>
      <c r="D2303" s="257" t="str">
        <f t="shared" ref="D2303:D2335" si="295">IFERROR(VLOOKUP(C2303,msu,2,0),"")</f>
        <v/>
      </c>
      <c r="E2303" s="234"/>
      <c r="F2303" s="234"/>
      <c r="G2303" s="242"/>
      <c r="H2303" s="257" t="str">
        <f t="shared" ref="H2303:H2335" si="296">IFERROR(VLOOKUP(G2303,oo,2,0),"")</f>
        <v/>
      </c>
      <c r="I2303" s="234"/>
      <c r="J2303" s="234"/>
      <c r="K2303" s="234"/>
      <c r="L2303" s="234"/>
      <c r="M2303" s="308">
        <f t="shared" ref="M2303:M2335" si="297">COUNTA(N2303:AK2303)</f>
        <v>0</v>
      </c>
      <c r="N2303" s="234"/>
      <c r="O2303" s="234"/>
      <c r="P2303" s="234"/>
      <c r="Q2303" s="234"/>
      <c r="R2303" s="234"/>
      <c r="S2303" s="234"/>
      <c r="T2303" s="234"/>
      <c r="U2303" s="234"/>
      <c r="V2303" s="234"/>
      <c r="W2303" s="234"/>
      <c r="X2303" s="234"/>
      <c r="Y2303" s="234"/>
      <c r="Z2303" s="234"/>
      <c r="AA2303" s="234"/>
      <c r="AB2303" s="234"/>
      <c r="AC2303" s="234"/>
      <c r="AD2303" s="234"/>
      <c r="AE2303" s="234"/>
      <c r="AF2303" s="234"/>
      <c r="AG2303" s="234"/>
      <c r="AH2303" s="234"/>
      <c r="AI2303" s="234"/>
      <c r="AJ2303" s="234"/>
      <c r="AK2303" s="234"/>
      <c r="AL2303" s="258" t="str">
        <f t="shared" si="291"/>
        <v>нет</v>
      </c>
      <c r="AM2303" s="258" t="str">
        <f t="shared" si="293"/>
        <v>нет</v>
      </c>
      <c r="AN2303" s="258">
        <f t="shared" ref="AN2303:AN2335" si="298">COUNTIF(N2303:AK2303,"призер")+COUNTIF(N2303:AK2303,"победитель")</f>
        <v>0</v>
      </c>
      <c r="AO2303" s="258" t="e">
        <f t="shared" si="292"/>
        <v>#VALUE!</v>
      </c>
    </row>
    <row r="2304" spans="1:41">
      <c r="A2304" s="261" t="e">
        <f t="shared" si="294"/>
        <v>#VALUE!</v>
      </c>
      <c r="B2304" s="241">
        <v>2301</v>
      </c>
      <c r="C2304" s="242"/>
      <c r="D2304" s="257" t="str">
        <f t="shared" si="295"/>
        <v/>
      </c>
      <c r="E2304" s="234"/>
      <c r="F2304" s="234"/>
      <c r="G2304" s="242"/>
      <c r="H2304" s="257" t="str">
        <f t="shared" si="296"/>
        <v/>
      </c>
      <c r="I2304" s="234"/>
      <c r="J2304" s="234"/>
      <c r="K2304" s="234"/>
      <c r="L2304" s="234"/>
      <c r="M2304" s="308">
        <f t="shared" si="297"/>
        <v>0</v>
      </c>
      <c r="N2304" s="234"/>
      <c r="O2304" s="234"/>
      <c r="P2304" s="234"/>
      <c r="Q2304" s="234"/>
      <c r="R2304" s="234"/>
      <c r="S2304" s="234"/>
      <c r="T2304" s="234"/>
      <c r="U2304" s="234"/>
      <c r="V2304" s="234"/>
      <c r="W2304" s="234"/>
      <c r="X2304" s="234"/>
      <c r="Y2304" s="234"/>
      <c r="Z2304" s="234"/>
      <c r="AA2304" s="234"/>
      <c r="AB2304" s="234"/>
      <c r="AC2304" s="234"/>
      <c r="AD2304" s="234"/>
      <c r="AE2304" s="234"/>
      <c r="AF2304" s="234"/>
      <c r="AG2304" s="234"/>
      <c r="AH2304" s="234"/>
      <c r="AI2304" s="234"/>
      <c r="AJ2304" s="234"/>
      <c r="AK2304" s="234"/>
      <c r="AL2304" s="258" t="str">
        <f t="shared" si="291"/>
        <v>нет</v>
      </c>
      <c r="AM2304" s="258" t="str">
        <f t="shared" si="293"/>
        <v>нет</v>
      </c>
      <c r="AN2304" s="258">
        <f t="shared" si="298"/>
        <v>0</v>
      </c>
      <c r="AO2304" s="258" t="e">
        <f t="shared" si="292"/>
        <v>#VALUE!</v>
      </c>
    </row>
    <row r="2305" spans="1:41">
      <c r="A2305" s="261" t="e">
        <f t="shared" si="294"/>
        <v>#VALUE!</v>
      </c>
      <c r="B2305" s="241">
        <v>2302</v>
      </c>
      <c r="C2305" s="242"/>
      <c r="D2305" s="257" t="str">
        <f t="shared" si="295"/>
        <v/>
      </c>
      <c r="E2305" s="234"/>
      <c r="F2305" s="234"/>
      <c r="G2305" s="242"/>
      <c r="H2305" s="257" t="str">
        <f t="shared" si="296"/>
        <v/>
      </c>
      <c r="I2305" s="234"/>
      <c r="J2305" s="234"/>
      <c r="K2305" s="234"/>
      <c r="L2305" s="234"/>
      <c r="M2305" s="308">
        <f t="shared" si="297"/>
        <v>0</v>
      </c>
      <c r="N2305" s="234"/>
      <c r="O2305" s="234"/>
      <c r="P2305" s="234"/>
      <c r="Q2305" s="234"/>
      <c r="R2305" s="234"/>
      <c r="S2305" s="234"/>
      <c r="T2305" s="234"/>
      <c r="U2305" s="234"/>
      <c r="V2305" s="234"/>
      <c r="W2305" s="234"/>
      <c r="X2305" s="234"/>
      <c r="Y2305" s="234"/>
      <c r="Z2305" s="234"/>
      <c r="AA2305" s="234"/>
      <c r="AB2305" s="234"/>
      <c r="AC2305" s="234"/>
      <c r="AD2305" s="234"/>
      <c r="AE2305" s="234"/>
      <c r="AF2305" s="234"/>
      <c r="AG2305" s="234"/>
      <c r="AH2305" s="234"/>
      <c r="AI2305" s="234"/>
      <c r="AJ2305" s="234"/>
      <c r="AK2305" s="234"/>
      <c r="AL2305" s="258" t="str">
        <f t="shared" si="291"/>
        <v>нет</v>
      </c>
      <c r="AM2305" s="258" t="str">
        <f t="shared" si="293"/>
        <v>нет</v>
      </c>
      <c r="AN2305" s="258">
        <f t="shared" si="298"/>
        <v>0</v>
      </c>
      <c r="AO2305" s="258" t="e">
        <f t="shared" si="292"/>
        <v>#VALUE!</v>
      </c>
    </row>
    <row r="2306" spans="1:41">
      <c r="A2306" s="261" t="e">
        <f t="shared" si="294"/>
        <v>#VALUE!</v>
      </c>
      <c r="B2306" s="241">
        <v>2303</v>
      </c>
      <c r="C2306" s="242"/>
      <c r="D2306" s="257" t="str">
        <f t="shared" si="295"/>
        <v/>
      </c>
      <c r="E2306" s="234"/>
      <c r="F2306" s="234"/>
      <c r="G2306" s="242"/>
      <c r="H2306" s="257" t="str">
        <f t="shared" si="296"/>
        <v/>
      </c>
      <c r="I2306" s="234"/>
      <c r="J2306" s="234"/>
      <c r="K2306" s="234"/>
      <c r="L2306" s="234"/>
      <c r="M2306" s="308">
        <f t="shared" si="297"/>
        <v>0</v>
      </c>
      <c r="N2306" s="234"/>
      <c r="O2306" s="234"/>
      <c r="P2306" s="234"/>
      <c r="Q2306" s="234"/>
      <c r="R2306" s="234"/>
      <c r="S2306" s="234"/>
      <c r="T2306" s="234"/>
      <c r="U2306" s="234"/>
      <c r="V2306" s="234"/>
      <c r="W2306" s="234"/>
      <c r="X2306" s="234"/>
      <c r="Y2306" s="234"/>
      <c r="Z2306" s="234"/>
      <c r="AA2306" s="234"/>
      <c r="AB2306" s="234"/>
      <c r="AC2306" s="234"/>
      <c r="AD2306" s="234"/>
      <c r="AE2306" s="234"/>
      <c r="AF2306" s="234"/>
      <c r="AG2306" s="234"/>
      <c r="AH2306" s="234"/>
      <c r="AI2306" s="234"/>
      <c r="AJ2306" s="234"/>
      <c r="AK2306" s="234"/>
      <c r="AL2306" s="258" t="str">
        <f t="shared" si="291"/>
        <v>нет</v>
      </c>
      <c r="AM2306" s="258" t="str">
        <f t="shared" si="293"/>
        <v>нет</v>
      </c>
      <c r="AN2306" s="258">
        <f t="shared" si="298"/>
        <v>0</v>
      </c>
      <c r="AO2306" s="258" t="e">
        <f t="shared" si="292"/>
        <v>#VALUE!</v>
      </c>
    </row>
    <row r="2307" spans="1:41">
      <c r="A2307" s="261" t="e">
        <f t="shared" si="294"/>
        <v>#VALUE!</v>
      </c>
      <c r="B2307" s="241">
        <v>2304</v>
      </c>
      <c r="C2307" s="242"/>
      <c r="D2307" s="257" t="str">
        <f t="shared" si="295"/>
        <v/>
      </c>
      <c r="E2307" s="234"/>
      <c r="F2307" s="234"/>
      <c r="G2307" s="242"/>
      <c r="H2307" s="257" t="str">
        <f t="shared" si="296"/>
        <v/>
      </c>
      <c r="I2307" s="234"/>
      <c r="J2307" s="234"/>
      <c r="K2307" s="234"/>
      <c r="L2307" s="234"/>
      <c r="M2307" s="308">
        <f t="shared" si="297"/>
        <v>0</v>
      </c>
      <c r="N2307" s="234"/>
      <c r="O2307" s="234"/>
      <c r="P2307" s="234"/>
      <c r="Q2307" s="234"/>
      <c r="R2307" s="234"/>
      <c r="S2307" s="234"/>
      <c r="T2307" s="234"/>
      <c r="U2307" s="234"/>
      <c r="V2307" s="234"/>
      <c r="W2307" s="234"/>
      <c r="X2307" s="234"/>
      <c r="Y2307" s="234"/>
      <c r="Z2307" s="234"/>
      <c r="AA2307" s="234"/>
      <c r="AB2307" s="234"/>
      <c r="AC2307" s="234"/>
      <c r="AD2307" s="234"/>
      <c r="AE2307" s="234"/>
      <c r="AF2307" s="234"/>
      <c r="AG2307" s="234"/>
      <c r="AH2307" s="234"/>
      <c r="AI2307" s="234"/>
      <c r="AJ2307" s="234"/>
      <c r="AK2307" s="234"/>
      <c r="AL2307" s="258" t="str">
        <f t="shared" si="291"/>
        <v>нет</v>
      </c>
      <c r="AM2307" s="258" t="str">
        <f t="shared" si="293"/>
        <v>нет</v>
      </c>
      <c r="AN2307" s="258">
        <f t="shared" si="298"/>
        <v>0</v>
      </c>
      <c r="AO2307" s="258" t="e">
        <f t="shared" si="292"/>
        <v>#VALUE!</v>
      </c>
    </row>
    <row r="2308" spans="1:41">
      <c r="A2308" s="261" t="e">
        <f t="shared" si="294"/>
        <v>#VALUE!</v>
      </c>
      <c r="B2308" s="241">
        <v>2305</v>
      </c>
      <c r="C2308" s="242"/>
      <c r="D2308" s="257" t="str">
        <f t="shared" si="295"/>
        <v/>
      </c>
      <c r="E2308" s="234"/>
      <c r="F2308" s="234"/>
      <c r="G2308" s="242"/>
      <c r="H2308" s="257" t="str">
        <f t="shared" si="296"/>
        <v/>
      </c>
      <c r="I2308" s="234"/>
      <c r="J2308" s="234"/>
      <c r="K2308" s="234"/>
      <c r="L2308" s="234"/>
      <c r="M2308" s="308">
        <f t="shared" si="297"/>
        <v>0</v>
      </c>
      <c r="N2308" s="234"/>
      <c r="O2308" s="234"/>
      <c r="P2308" s="234"/>
      <c r="Q2308" s="234"/>
      <c r="R2308" s="234"/>
      <c r="S2308" s="234"/>
      <c r="T2308" s="234"/>
      <c r="U2308" s="234"/>
      <c r="V2308" s="234"/>
      <c r="W2308" s="234"/>
      <c r="X2308" s="234"/>
      <c r="Y2308" s="234"/>
      <c r="Z2308" s="234"/>
      <c r="AA2308" s="234"/>
      <c r="AB2308" s="234"/>
      <c r="AC2308" s="234"/>
      <c r="AD2308" s="234"/>
      <c r="AE2308" s="234"/>
      <c r="AF2308" s="234"/>
      <c r="AG2308" s="234"/>
      <c r="AH2308" s="234"/>
      <c r="AI2308" s="234"/>
      <c r="AJ2308" s="234"/>
      <c r="AK2308" s="234"/>
      <c r="AL2308" s="258" t="str">
        <f t="shared" si="291"/>
        <v>нет</v>
      </c>
      <c r="AM2308" s="258" t="str">
        <f t="shared" si="293"/>
        <v>нет</v>
      </c>
      <c r="AN2308" s="258">
        <f t="shared" si="298"/>
        <v>0</v>
      </c>
      <c r="AO2308" s="258" t="e">
        <f t="shared" si="292"/>
        <v>#VALUE!</v>
      </c>
    </row>
    <row r="2309" spans="1:41">
      <c r="A2309" s="261" t="e">
        <f t="shared" si="294"/>
        <v>#VALUE!</v>
      </c>
      <c r="B2309" s="241">
        <v>2306</v>
      </c>
      <c r="C2309" s="242"/>
      <c r="D2309" s="257" t="str">
        <f t="shared" si="295"/>
        <v/>
      </c>
      <c r="E2309" s="234"/>
      <c r="F2309" s="234"/>
      <c r="G2309" s="242"/>
      <c r="H2309" s="257" t="str">
        <f t="shared" si="296"/>
        <v/>
      </c>
      <c r="I2309" s="234"/>
      <c r="J2309" s="234"/>
      <c r="K2309" s="234"/>
      <c r="L2309" s="234"/>
      <c r="M2309" s="308">
        <f t="shared" si="297"/>
        <v>0</v>
      </c>
      <c r="N2309" s="234"/>
      <c r="O2309" s="234"/>
      <c r="P2309" s="234"/>
      <c r="Q2309" s="234"/>
      <c r="R2309" s="234"/>
      <c r="S2309" s="234"/>
      <c r="T2309" s="234"/>
      <c r="U2309" s="234"/>
      <c r="V2309" s="234"/>
      <c r="W2309" s="234"/>
      <c r="X2309" s="234"/>
      <c r="Y2309" s="234"/>
      <c r="Z2309" s="234"/>
      <c r="AA2309" s="234"/>
      <c r="AB2309" s="234"/>
      <c r="AC2309" s="234"/>
      <c r="AD2309" s="234"/>
      <c r="AE2309" s="234"/>
      <c r="AF2309" s="234"/>
      <c r="AG2309" s="234"/>
      <c r="AH2309" s="234"/>
      <c r="AI2309" s="234"/>
      <c r="AJ2309" s="234"/>
      <c r="AK2309" s="234"/>
      <c r="AL2309" s="258" t="str">
        <f t="shared" ref="AL2309:AL2335" si="299">IF($I2309&lt;5,"нет",IF($I2309&gt;9,"нет","да"))</f>
        <v>нет</v>
      </c>
      <c r="AM2309" s="258" t="str">
        <f t="shared" si="293"/>
        <v>нет</v>
      </c>
      <c r="AN2309" s="258">
        <f t="shared" si="298"/>
        <v>0</v>
      </c>
      <c r="AO2309" s="258" t="e">
        <f t="shared" ref="AO2309:AO2335" si="300">IF(LEN(G2309)=5,LEFT(G2309,1)+100,LEFT(G2309,2)+100)</f>
        <v>#VALUE!</v>
      </c>
    </row>
    <row r="2310" spans="1:41">
      <c r="A2310" s="261" t="e">
        <f t="shared" si="294"/>
        <v>#VALUE!</v>
      </c>
      <c r="B2310" s="241">
        <v>2307</v>
      </c>
      <c r="C2310" s="242"/>
      <c r="D2310" s="257" t="str">
        <f t="shared" si="295"/>
        <v/>
      </c>
      <c r="E2310" s="234"/>
      <c r="F2310" s="234"/>
      <c r="G2310" s="242"/>
      <c r="H2310" s="257" t="str">
        <f t="shared" si="296"/>
        <v/>
      </c>
      <c r="I2310" s="234"/>
      <c r="J2310" s="234"/>
      <c r="K2310" s="234"/>
      <c r="L2310" s="234"/>
      <c r="M2310" s="308">
        <f t="shared" si="297"/>
        <v>0</v>
      </c>
      <c r="N2310" s="234"/>
      <c r="O2310" s="234"/>
      <c r="P2310" s="234"/>
      <c r="Q2310" s="234"/>
      <c r="R2310" s="234"/>
      <c r="S2310" s="234"/>
      <c r="T2310" s="234"/>
      <c r="U2310" s="234"/>
      <c r="V2310" s="234"/>
      <c r="W2310" s="234"/>
      <c r="X2310" s="234"/>
      <c r="Y2310" s="234"/>
      <c r="Z2310" s="234"/>
      <c r="AA2310" s="234"/>
      <c r="AB2310" s="234"/>
      <c r="AC2310" s="234"/>
      <c r="AD2310" s="234"/>
      <c r="AE2310" s="234"/>
      <c r="AF2310" s="234"/>
      <c r="AG2310" s="234"/>
      <c r="AH2310" s="234"/>
      <c r="AI2310" s="234"/>
      <c r="AJ2310" s="234"/>
      <c r="AK2310" s="234"/>
      <c r="AL2310" s="258" t="str">
        <f t="shared" si="299"/>
        <v>нет</v>
      </c>
      <c r="AM2310" s="258" t="str">
        <f t="shared" ref="AM2310:AM2335" si="301">IF($I2310&lt;=9,"нет","да")</f>
        <v>нет</v>
      </c>
      <c r="AN2310" s="258">
        <f t="shared" si="298"/>
        <v>0</v>
      </c>
      <c r="AO2310" s="258" t="e">
        <f t="shared" si="300"/>
        <v>#VALUE!</v>
      </c>
    </row>
    <row r="2311" spans="1:41">
      <c r="A2311" s="261" t="e">
        <f t="shared" si="294"/>
        <v>#VALUE!</v>
      </c>
      <c r="B2311" s="241">
        <v>2308</v>
      </c>
      <c r="C2311" s="242"/>
      <c r="D2311" s="257" t="str">
        <f t="shared" si="295"/>
        <v/>
      </c>
      <c r="E2311" s="234"/>
      <c r="F2311" s="234"/>
      <c r="G2311" s="242"/>
      <c r="H2311" s="257" t="str">
        <f t="shared" si="296"/>
        <v/>
      </c>
      <c r="I2311" s="234"/>
      <c r="J2311" s="234"/>
      <c r="K2311" s="234"/>
      <c r="L2311" s="234"/>
      <c r="M2311" s="308">
        <f t="shared" si="297"/>
        <v>0</v>
      </c>
      <c r="N2311" s="234"/>
      <c r="O2311" s="234"/>
      <c r="P2311" s="234"/>
      <c r="Q2311" s="234"/>
      <c r="R2311" s="234"/>
      <c r="S2311" s="234"/>
      <c r="T2311" s="234"/>
      <c r="U2311" s="234"/>
      <c r="V2311" s="234"/>
      <c r="W2311" s="234"/>
      <c r="X2311" s="234"/>
      <c r="Y2311" s="234"/>
      <c r="Z2311" s="234"/>
      <c r="AA2311" s="234"/>
      <c r="AB2311" s="234"/>
      <c r="AC2311" s="234"/>
      <c r="AD2311" s="234"/>
      <c r="AE2311" s="234"/>
      <c r="AF2311" s="234"/>
      <c r="AG2311" s="234"/>
      <c r="AH2311" s="234"/>
      <c r="AI2311" s="234"/>
      <c r="AJ2311" s="234"/>
      <c r="AK2311" s="234"/>
      <c r="AL2311" s="258" t="str">
        <f t="shared" si="299"/>
        <v>нет</v>
      </c>
      <c r="AM2311" s="258" t="str">
        <f t="shared" si="301"/>
        <v>нет</v>
      </c>
      <c r="AN2311" s="258">
        <f t="shared" si="298"/>
        <v>0</v>
      </c>
      <c r="AO2311" s="258" t="e">
        <f t="shared" si="300"/>
        <v>#VALUE!</v>
      </c>
    </row>
    <row r="2312" spans="1:41">
      <c r="A2312" s="261" t="e">
        <f t="shared" ref="A2312:A2335" si="302">IF($AO2312=$C2312, "Код_ОО+МСУ_верно", "Требуется проверка кода ОО или МСУ, кроме 101, 102,103")</f>
        <v>#VALUE!</v>
      </c>
      <c r="B2312" s="241">
        <v>2309</v>
      </c>
      <c r="C2312" s="242"/>
      <c r="D2312" s="257" t="str">
        <f t="shared" si="295"/>
        <v/>
      </c>
      <c r="E2312" s="234"/>
      <c r="F2312" s="234"/>
      <c r="G2312" s="242"/>
      <c r="H2312" s="257" t="str">
        <f t="shared" si="296"/>
        <v/>
      </c>
      <c r="I2312" s="234"/>
      <c r="J2312" s="234"/>
      <c r="K2312" s="234"/>
      <c r="L2312" s="234"/>
      <c r="M2312" s="308">
        <f t="shared" si="297"/>
        <v>0</v>
      </c>
      <c r="N2312" s="234"/>
      <c r="O2312" s="234"/>
      <c r="P2312" s="234"/>
      <c r="Q2312" s="234"/>
      <c r="R2312" s="234"/>
      <c r="S2312" s="234"/>
      <c r="T2312" s="234"/>
      <c r="U2312" s="234"/>
      <c r="V2312" s="234"/>
      <c r="W2312" s="234"/>
      <c r="X2312" s="234"/>
      <c r="Y2312" s="234"/>
      <c r="Z2312" s="234"/>
      <c r="AA2312" s="234"/>
      <c r="AB2312" s="234"/>
      <c r="AC2312" s="234"/>
      <c r="AD2312" s="234"/>
      <c r="AE2312" s="234"/>
      <c r="AF2312" s="234"/>
      <c r="AG2312" s="234"/>
      <c r="AH2312" s="234"/>
      <c r="AI2312" s="234"/>
      <c r="AJ2312" s="234"/>
      <c r="AK2312" s="234"/>
      <c r="AL2312" s="258" t="str">
        <f t="shared" si="299"/>
        <v>нет</v>
      </c>
      <c r="AM2312" s="258" t="str">
        <f t="shared" si="301"/>
        <v>нет</v>
      </c>
      <c r="AN2312" s="258">
        <f t="shared" si="298"/>
        <v>0</v>
      </c>
      <c r="AO2312" s="258" t="e">
        <f t="shared" si="300"/>
        <v>#VALUE!</v>
      </c>
    </row>
    <row r="2313" spans="1:41">
      <c r="A2313" s="261" t="e">
        <f t="shared" si="302"/>
        <v>#VALUE!</v>
      </c>
      <c r="B2313" s="241">
        <v>2310</v>
      </c>
      <c r="C2313" s="242"/>
      <c r="D2313" s="257" t="str">
        <f t="shared" si="295"/>
        <v/>
      </c>
      <c r="E2313" s="234"/>
      <c r="F2313" s="234"/>
      <c r="G2313" s="242"/>
      <c r="H2313" s="257" t="str">
        <f t="shared" si="296"/>
        <v/>
      </c>
      <c r="I2313" s="234"/>
      <c r="J2313" s="234"/>
      <c r="K2313" s="234"/>
      <c r="L2313" s="234"/>
      <c r="M2313" s="308">
        <f t="shared" si="297"/>
        <v>0</v>
      </c>
      <c r="N2313" s="234"/>
      <c r="O2313" s="234"/>
      <c r="P2313" s="234"/>
      <c r="Q2313" s="234"/>
      <c r="R2313" s="234"/>
      <c r="S2313" s="234"/>
      <c r="T2313" s="234"/>
      <c r="U2313" s="234"/>
      <c r="V2313" s="234"/>
      <c r="W2313" s="234"/>
      <c r="X2313" s="234"/>
      <c r="Y2313" s="234"/>
      <c r="Z2313" s="234"/>
      <c r="AA2313" s="234"/>
      <c r="AB2313" s="234"/>
      <c r="AC2313" s="234"/>
      <c r="AD2313" s="234"/>
      <c r="AE2313" s="234"/>
      <c r="AF2313" s="234"/>
      <c r="AG2313" s="234"/>
      <c r="AH2313" s="234"/>
      <c r="AI2313" s="234"/>
      <c r="AJ2313" s="234"/>
      <c r="AK2313" s="234"/>
      <c r="AL2313" s="258" t="str">
        <f t="shared" si="299"/>
        <v>нет</v>
      </c>
      <c r="AM2313" s="258" t="str">
        <f t="shared" si="301"/>
        <v>нет</v>
      </c>
      <c r="AN2313" s="258">
        <f t="shared" si="298"/>
        <v>0</v>
      </c>
      <c r="AO2313" s="258" t="e">
        <f t="shared" si="300"/>
        <v>#VALUE!</v>
      </c>
    </row>
    <row r="2314" spans="1:41">
      <c r="A2314" s="261" t="e">
        <f t="shared" si="302"/>
        <v>#VALUE!</v>
      </c>
      <c r="B2314" s="241">
        <v>2311</v>
      </c>
      <c r="C2314" s="242"/>
      <c r="D2314" s="257" t="str">
        <f t="shared" si="295"/>
        <v/>
      </c>
      <c r="E2314" s="234"/>
      <c r="F2314" s="234"/>
      <c r="G2314" s="242"/>
      <c r="H2314" s="257" t="str">
        <f t="shared" si="296"/>
        <v/>
      </c>
      <c r="I2314" s="234"/>
      <c r="J2314" s="234"/>
      <c r="K2314" s="234"/>
      <c r="L2314" s="234"/>
      <c r="M2314" s="308">
        <f t="shared" si="297"/>
        <v>0</v>
      </c>
      <c r="N2314" s="234"/>
      <c r="O2314" s="234"/>
      <c r="P2314" s="234"/>
      <c r="Q2314" s="234"/>
      <c r="R2314" s="234"/>
      <c r="S2314" s="234"/>
      <c r="T2314" s="234"/>
      <c r="U2314" s="234"/>
      <c r="V2314" s="234"/>
      <c r="W2314" s="234"/>
      <c r="X2314" s="234"/>
      <c r="Y2314" s="234"/>
      <c r="Z2314" s="234"/>
      <c r="AA2314" s="234"/>
      <c r="AB2314" s="234"/>
      <c r="AC2314" s="234"/>
      <c r="AD2314" s="234"/>
      <c r="AE2314" s="234"/>
      <c r="AF2314" s="234"/>
      <c r="AG2314" s="234"/>
      <c r="AH2314" s="234"/>
      <c r="AI2314" s="234"/>
      <c r="AJ2314" s="234"/>
      <c r="AK2314" s="234"/>
      <c r="AL2314" s="258" t="str">
        <f t="shared" si="299"/>
        <v>нет</v>
      </c>
      <c r="AM2314" s="258" t="str">
        <f t="shared" si="301"/>
        <v>нет</v>
      </c>
      <c r="AN2314" s="258">
        <f t="shared" si="298"/>
        <v>0</v>
      </c>
      <c r="AO2314" s="258" t="e">
        <f t="shared" si="300"/>
        <v>#VALUE!</v>
      </c>
    </row>
    <row r="2315" spans="1:41">
      <c r="A2315" s="261" t="e">
        <f t="shared" si="302"/>
        <v>#VALUE!</v>
      </c>
      <c r="B2315" s="241">
        <v>2312</v>
      </c>
      <c r="C2315" s="242"/>
      <c r="D2315" s="257" t="str">
        <f t="shared" si="295"/>
        <v/>
      </c>
      <c r="E2315" s="234"/>
      <c r="F2315" s="234"/>
      <c r="G2315" s="242"/>
      <c r="H2315" s="257" t="str">
        <f t="shared" si="296"/>
        <v/>
      </c>
      <c r="I2315" s="234"/>
      <c r="J2315" s="234"/>
      <c r="K2315" s="234"/>
      <c r="L2315" s="234"/>
      <c r="M2315" s="308">
        <f t="shared" si="297"/>
        <v>0</v>
      </c>
      <c r="N2315" s="234"/>
      <c r="O2315" s="234"/>
      <c r="P2315" s="234"/>
      <c r="Q2315" s="234"/>
      <c r="R2315" s="234"/>
      <c r="S2315" s="234"/>
      <c r="T2315" s="234"/>
      <c r="U2315" s="234"/>
      <c r="V2315" s="234"/>
      <c r="W2315" s="234"/>
      <c r="X2315" s="234"/>
      <c r="Y2315" s="234"/>
      <c r="Z2315" s="234"/>
      <c r="AA2315" s="234"/>
      <c r="AB2315" s="234"/>
      <c r="AC2315" s="234"/>
      <c r="AD2315" s="234"/>
      <c r="AE2315" s="234"/>
      <c r="AF2315" s="234"/>
      <c r="AG2315" s="234"/>
      <c r="AH2315" s="234"/>
      <c r="AI2315" s="234"/>
      <c r="AJ2315" s="234"/>
      <c r="AK2315" s="234"/>
      <c r="AL2315" s="258" t="str">
        <f t="shared" si="299"/>
        <v>нет</v>
      </c>
      <c r="AM2315" s="258" t="str">
        <f t="shared" si="301"/>
        <v>нет</v>
      </c>
      <c r="AN2315" s="258">
        <f t="shared" si="298"/>
        <v>0</v>
      </c>
      <c r="AO2315" s="258" t="e">
        <f t="shared" si="300"/>
        <v>#VALUE!</v>
      </c>
    </row>
    <row r="2316" spans="1:41">
      <c r="A2316" s="261" t="e">
        <f t="shared" si="302"/>
        <v>#VALUE!</v>
      </c>
      <c r="B2316" s="241">
        <v>2313</v>
      </c>
      <c r="C2316" s="242"/>
      <c r="D2316" s="257" t="str">
        <f t="shared" si="295"/>
        <v/>
      </c>
      <c r="E2316" s="234"/>
      <c r="F2316" s="234"/>
      <c r="G2316" s="242"/>
      <c r="H2316" s="257" t="str">
        <f t="shared" si="296"/>
        <v/>
      </c>
      <c r="I2316" s="234"/>
      <c r="J2316" s="234"/>
      <c r="K2316" s="234"/>
      <c r="L2316" s="234"/>
      <c r="M2316" s="308">
        <f t="shared" si="297"/>
        <v>0</v>
      </c>
      <c r="N2316" s="234"/>
      <c r="O2316" s="234"/>
      <c r="P2316" s="234"/>
      <c r="Q2316" s="234"/>
      <c r="R2316" s="234"/>
      <c r="S2316" s="234"/>
      <c r="T2316" s="234"/>
      <c r="U2316" s="234"/>
      <c r="V2316" s="234"/>
      <c r="W2316" s="234"/>
      <c r="X2316" s="234"/>
      <c r="Y2316" s="234"/>
      <c r="Z2316" s="234"/>
      <c r="AA2316" s="234"/>
      <c r="AB2316" s="234"/>
      <c r="AC2316" s="234"/>
      <c r="AD2316" s="234"/>
      <c r="AE2316" s="234"/>
      <c r="AF2316" s="234"/>
      <c r="AG2316" s="234"/>
      <c r="AH2316" s="234"/>
      <c r="AI2316" s="234"/>
      <c r="AJ2316" s="234"/>
      <c r="AK2316" s="234"/>
      <c r="AL2316" s="258" t="str">
        <f t="shared" si="299"/>
        <v>нет</v>
      </c>
      <c r="AM2316" s="258" t="str">
        <f t="shared" si="301"/>
        <v>нет</v>
      </c>
      <c r="AN2316" s="258">
        <f t="shared" si="298"/>
        <v>0</v>
      </c>
      <c r="AO2316" s="258" t="e">
        <f t="shared" si="300"/>
        <v>#VALUE!</v>
      </c>
    </row>
    <row r="2317" spans="1:41">
      <c r="A2317" s="261" t="e">
        <f t="shared" si="302"/>
        <v>#VALUE!</v>
      </c>
      <c r="B2317" s="241">
        <v>2314</v>
      </c>
      <c r="C2317" s="242"/>
      <c r="D2317" s="257" t="str">
        <f t="shared" si="295"/>
        <v/>
      </c>
      <c r="E2317" s="234"/>
      <c r="F2317" s="234"/>
      <c r="G2317" s="242"/>
      <c r="H2317" s="257" t="str">
        <f t="shared" si="296"/>
        <v/>
      </c>
      <c r="I2317" s="234"/>
      <c r="J2317" s="234"/>
      <c r="K2317" s="234"/>
      <c r="L2317" s="234"/>
      <c r="M2317" s="308">
        <f t="shared" si="297"/>
        <v>0</v>
      </c>
      <c r="N2317" s="234"/>
      <c r="O2317" s="234"/>
      <c r="P2317" s="234"/>
      <c r="Q2317" s="234"/>
      <c r="R2317" s="234"/>
      <c r="S2317" s="234"/>
      <c r="T2317" s="234"/>
      <c r="U2317" s="234"/>
      <c r="V2317" s="234"/>
      <c r="W2317" s="234"/>
      <c r="X2317" s="234"/>
      <c r="Y2317" s="234"/>
      <c r="Z2317" s="234"/>
      <c r="AA2317" s="234"/>
      <c r="AB2317" s="234"/>
      <c r="AC2317" s="234"/>
      <c r="AD2317" s="234"/>
      <c r="AE2317" s="234"/>
      <c r="AF2317" s="234"/>
      <c r="AG2317" s="234"/>
      <c r="AH2317" s="234"/>
      <c r="AI2317" s="234"/>
      <c r="AJ2317" s="234"/>
      <c r="AK2317" s="234"/>
      <c r="AL2317" s="258" t="str">
        <f t="shared" si="299"/>
        <v>нет</v>
      </c>
      <c r="AM2317" s="258" t="str">
        <f t="shared" si="301"/>
        <v>нет</v>
      </c>
      <c r="AN2317" s="258">
        <f t="shared" si="298"/>
        <v>0</v>
      </c>
      <c r="AO2317" s="258" t="e">
        <f t="shared" si="300"/>
        <v>#VALUE!</v>
      </c>
    </row>
    <row r="2318" spans="1:41">
      <c r="A2318" s="261" t="e">
        <f t="shared" si="302"/>
        <v>#VALUE!</v>
      </c>
      <c r="B2318" s="241">
        <v>2315</v>
      </c>
      <c r="C2318" s="242"/>
      <c r="D2318" s="257" t="str">
        <f t="shared" si="295"/>
        <v/>
      </c>
      <c r="E2318" s="234"/>
      <c r="F2318" s="234"/>
      <c r="G2318" s="242"/>
      <c r="H2318" s="257" t="str">
        <f t="shared" si="296"/>
        <v/>
      </c>
      <c r="I2318" s="234"/>
      <c r="J2318" s="234"/>
      <c r="K2318" s="234"/>
      <c r="L2318" s="234"/>
      <c r="M2318" s="308">
        <f t="shared" si="297"/>
        <v>0</v>
      </c>
      <c r="N2318" s="234"/>
      <c r="O2318" s="234"/>
      <c r="P2318" s="234"/>
      <c r="Q2318" s="234"/>
      <c r="R2318" s="234"/>
      <c r="S2318" s="234"/>
      <c r="T2318" s="234"/>
      <c r="U2318" s="234"/>
      <c r="V2318" s="234"/>
      <c r="W2318" s="234"/>
      <c r="X2318" s="234"/>
      <c r="Y2318" s="234"/>
      <c r="Z2318" s="234"/>
      <c r="AA2318" s="234"/>
      <c r="AB2318" s="234"/>
      <c r="AC2318" s="234"/>
      <c r="AD2318" s="234"/>
      <c r="AE2318" s="234"/>
      <c r="AF2318" s="234"/>
      <c r="AG2318" s="234"/>
      <c r="AH2318" s="234"/>
      <c r="AI2318" s="234"/>
      <c r="AJ2318" s="234"/>
      <c r="AK2318" s="234"/>
      <c r="AL2318" s="258" t="str">
        <f t="shared" si="299"/>
        <v>нет</v>
      </c>
      <c r="AM2318" s="258" t="str">
        <f t="shared" si="301"/>
        <v>нет</v>
      </c>
      <c r="AN2318" s="258">
        <f t="shared" si="298"/>
        <v>0</v>
      </c>
      <c r="AO2318" s="258" t="e">
        <f t="shared" si="300"/>
        <v>#VALUE!</v>
      </c>
    </row>
    <row r="2319" spans="1:41">
      <c r="A2319" s="261" t="e">
        <f t="shared" si="302"/>
        <v>#VALUE!</v>
      </c>
      <c r="B2319" s="241">
        <v>2316</v>
      </c>
      <c r="C2319" s="242"/>
      <c r="D2319" s="257" t="str">
        <f t="shared" si="295"/>
        <v/>
      </c>
      <c r="E2319" s="234"/>
      <c r="F2319" s="234"/>
      <c r="G2319" s="242"/>
      <c r="H2319" s="257" t="str">
        <f t="shared" si="296"/>
        <v/>
      </c>
      <c r="I2319" s="234"/>
      <c r="J2319" s="234"/>
      <c r="K2319" s="234"/>
      <c r="L2319" s="234"/>
      <c r="M2319" s="308">
        <f t="shared" si="297"/>
        <v>0</v>
      </c>
      <c r="N2319" s="234"/>
      <c r="O2319" s="234"/>
      <c r="P2319" s="234"/>
      <c r="Q2319" s="234"/>
      <c r="R2319" s="234"/>
      <c r="S2319" s="234"/>
      <c r="T2319" s="234"/>
      <c r="U2319" s="234"/>
      <c r="V2319" s="234"/>
      <c r="W2319" s="234"/>
      <c r="X2319" s="234"/>
      <c r="Y2319" s="234"/>
      <c r="Z2319" s="234"/>
      <c r="AA2319" s="234"/>
      <c r="AB2319" s="234"/>
      <c r="AC2319" s="234"/>
      <c r="AD2319" s="234"/>
      <c r="AE2319" s="234"/>
      <c r="AF2319" s="234"/>
      <c r="AG2319" s="234"/>
      <c r="AH2319" s="234"/>
      <c r="AI2319" s="234"/>
      <c r="AJ2319" s="234"/>
      <c r="AK2319" s="234"/>
      <c r="AL2319" s="258" t="str">
        <f t="shared" si="299"/>
        <v>нет</v>
      </c>
      <c r="AM2319" s="258" t="str">
        <f t="shared" si="301"/>
        <v>нет</v>
      </c>
      <c r="AN2319" s="258">
        <f t="shared" si="298"/>
        <v>0</v>
      </c>
      <c r="AO2319" s="258" t="e">
        <f t="shared" si="300"/>
        <v>#VALUE!</v>
      </c>
    </row>
    <row r="2320" spans="1:41">
      <c r="A2320" s="261" t="e">
        <f t="shared" si="302"/>
        <v>#VALUE!</v>
      </c>
      <c r="B2320" s="241">
        <v>2317</v>
      </c>
      <c r="C2320" s="242"/>
      <c r="D2320" s="257" t="str">
        <f t="shared" si="295"/>
        <v/>
      </c>
      <c r="E2320" s="234"/>
      <c r="F2320" s="234"/>
      <c r="G2320" s="242"/>
      <c r="H2320" s="257" t="str">
        <f t="shared" si="296"/>
        <v/>
      </c>
      <c r="I2320" s="234"/>
      <c r="J2320" s="234"/>
      <c r="K2320" s="234"/>
      <c r="L2320" s="234"/>
      <c r="M2320" s="308">
        <f t="shared" si="297"/>
        <v>0</v>
      </c>
      <c r="N2320" s="234"/>
      <c r="O2320" s="234"/>
      <c r="P2320" s="234"/>
      <c r="Q2320" s="234"/>
      <c r="R2320" s="234"/>
      <c r="S2320" s="234"/>
      <c r="T2320" s="234"/>
      <c r="U2320" s="234"/>
      <c r="V2320" s="234"/>
      <c r="W2320" s="234"/>
      <c r="X2320" s="234"/>
      <c r="Y2320" s="234"/>
      <c r="Z2320" s="234"/>
      <c r="AA2320" s="234"/>
      <c r="AB2320" s="234"/>
      <c r="AC2320" s="234"/>
      <c r="AD2320" s="234"/>
      <c r="AE2320" s="234"/>
      <c r="AF2320" s="234"/>
      <c r="AG2320" s="234"/>
      <c r="AH2320" s="234"/>
      <c r="AI2320" s="234"/>
      <c r="AJ2320" s="234"/>
      <c r="AK2320" s="234"/>
      <c r="AL2320" s="258" t="str">
        <f t="shared" si="299"/>
        <v>нет</v>
      </c>
      <c r="AM2320" s="258" t="str">
        <f t="shared" si="301"/>
        <v>нет</v>
      </c>
      <c r="AN2320" s="258">
        <f t="shared" si="298"/>
        <v>0</v>
      </c>
      <c r="AO2320" s="258" t="e">
        <f t="shared" si="300"/>
        <v>#VALUE!</v>
      </c>
    </row>
    <row r="2321" spans="1:41">
      <c r="A2321" s="261" t="e">
        <f t="shared" si="302"/>
        <v>#VALUE!</v>
      </c>
      <c r="B2321" s="241">
        <v>2318</v>
      </c>
      <c r="C2321" s="242"/>
      <c r="D2321" s="257" t="str">
        <f t="shared" si="295"/>
        <v/>
      </c>
      <c r="E2321" s="234"/>
      <c r="F2321" s="234"/>
      <c r="G2321" s="242"/>
      <c r="H2321" s="257" t="str">
        <f t="shared" si="296"/>
        <v/>
      </c>
      <c r="I2321" s="234"/>
      <c r="J2321" s="234"/>
      <c r="K2321" s="234"/>
      <c r="L2321" s="234"/>
      <c r="M2321" s="308">
        <f t="shared" si="297"/>
        <v>0</v>
      </c>
      <c r="N2321" s="234"/>
      <c r="O2321" s="234"/>
      <c r="P2321" s="234"/>
      <c r="Q2321" s="234"/>
      <c r="R2321" s="234"/>
      <c r="S2321" s="234"/>
      <c r="T2321" s="234"/>
      <c r="U2321" s="234"/>
      <c r="V2321" s="234"/>
      <c r="W2321" s="234"/>
      <c r="X2321" s="234"/>
      <c r="Y2321" s="234"/>
      <c r="Z2321" s="234"/>
      <c r="AA2321" s="234"/>
      <c r="AB2321" s="234"/>
      <c r="AC2321" s="234"/>
      <c r="AD2321" s="234"/>
      <c r="AE2321" s="234"/>
      <c r="AF2321" s="234"/>
      <c r="AG2321" s="234"/>
      <c r="AH2321" s="234"/>
      <c r="AI2321" s="234"/>
      <c r="AJ2321" s="234"/>
      <c r="AK2321" s="234"/>
      <c r="AL2321" s="258" t="str">
        <f t="shared" si="299"/>
        <v>нет</v>
      </c>
      <c r="AM2321" s="258" t="str">
        <f t="shared" si="301"/>
        <v>нет</v>
      </c>
      <c r="AN2321" s="258">
        <f t="shared" si="298"/>
        <v>0</v>
      </c>
      <c r="AO2321" s="258" t="e">
        <f t="shared" si="300"/>
        <v>#VALUE!</v>
      </c>
    </row>
    <row r="2322" spans="1:41">
      <c r="A2322" s="261" t="e">
        <f t="shared" si="302"/>
        <v>#VALUE!</v>
      </c>
      <c r="B2322" s="241">
        <v>2319</v>
      </c>
      <c r="C2322" s="242"/>
      <c r="D2322" s="257" t="str">
        <f t="shared" si="295"/>
        <v/>
      </c>
      <c r="E2322" s="234"/>
      <c r="F2322" s="234"/>
      <c r="G2322" s="242"/>
      <c r="H2322" s="257" t="str">
        <f t="shared" si="296"/>
        <v/>
      </c>
      <c r="I2322" s="234"/>
      <c r="J2322" s="234"/>
      <c r="K2322" s="234"/>
      <c r="L2322" s="234"/>
      <c r="M2322" s="308">
        <f t="shared" si="297"/>
        <v>0</v>
      </c>
      <c r="N2322" s="234"/>
      <c r="O2322" s="234"/>
      <c r="P2322" s="234"/>
      <c r="Q2322" s="234"/>
      <c r="R2322" s="234"/>
      <c r="S2322" s="234"/>
      <c r="T2322" s="234"/>
      <c r="U2322" s="234"/>
      <c r="V2322" s="234"/>
      <c r="W2322" s="234"/>
      <c r="X2322" s="234"/>
      <c r="Y2322" s="234"/>
      <c r="Z2322" s="234"/>
      <c r="AA2322" s="234"/>
      <c r="AB2322" s="234"/>
      <c r="AC2322" s="234"/>
      <c r="AD2322" s="234"/>
      <c r="AE2322" s="234"/>
      <c r="AF2322" s="234"/>
      <c r="AG2322" s="234"/>
      <c r="AH2322" s="234"/>
      <c r="AI2322" s="234"/>
      <c r="AJ2322" s="234"/>
      <c r="AK2322" s="234"/>
      <c r="AL2322" s="258" t="str">
        <f t="shared" si="299"/>
        <v>нет</v>
      </c>
      <c r="AM2322" s="258" t="str">
        <f t="shared" si="301"/>
        <v>нет</v>
      </c>
      <c r="AN2322" s="258">
        <f t="shared" si="298"/>
        <v>0</v>
      </c>
      <c r="AO2322" s="258" t="e">
        <f t="shared" si="300"/>
        <v>#VALUE!</v>
      </c>
    </row>
    <row r="2323" spans="1:41">
      <c r="A2323" s="261" t="e">
        <f t="shared" si="302"/>
        <v>#VALUE!</v>
      </c>
      <c r="B2323" s="241">
        <v>2320</v>
      </c>
      <c r="C2323" s="242"/>
      <c r="D2323" s="257" t="str">
        <f t="shared" si="295"/>
        <v/>
      </c>
      <c r="E2323" s="234"/>
      <c r="F2323" s="234"/>
      <c r="G2323" s="242"/>
      <c r="H2323" s="257" t="str">
        <f t="shared" si="296"/>
        <v/>
      </c>
      <c r="I2323" s="234"/>
      <c r="J2323" s="234"/>
      <c r="K2323" s="234"/>
      <c r="L2323" s="234"/>
      <c r="M2323" s="308">
        <f t="shared" si="297"/>
        <v>0</v>
      </c>
      <c r="N2323" s="234"/>
      <c r="O2323" s="234"/>
      <c r="P2323" s="234"/>
      <c r="Q2323" s="234"/>
      <c r="R2323" s="234"/>
      <c r="S2323" s="234"/>
      <c r="T2323" s="234"/>
      <c r="U2323" s="234"/>
      <c r="V2323" s="234"/>
      <c r="W2323" s="234"/>
      <c r="X2323" s="234"/>
      <c r="Y2323" s="234"/>
      <c r="Z2323" s="234"/>
      <c r="AA2323" s="234"/>
      <c r="AB2323" s="234"/>
      <c r="AC2323" s="234"/>
      <c r="AD2323" s="234"/>
      <c r="AE2323" s="234"/>
      <c r="AF2323" s="234"/>
      <c r="AG2323" s="234"/>
      <c r="AH2323" s="234"/>
      <c r="AI2323" s="234"/>
      <c r="AJ2323" s="234"/>
      <c r="AK2323" s="234"/>
      <c r="AL2323" s="258" t="str">
        <f t="shared" si="299"/>
        <v>нет</v>
      </c>
      <c r="AM2323" s="258" t="str">
        <f t="shared" si="301"/>
        <v>нет</v>
      </c>
      <c r="AN2323" s="258">
        <f t="shared" si="298"/>
        <v>0</v>
      </c>
      <c r="AO2323" s="258" t="e">
        <f t="shared" si="300"/>
        <v>#VALUE!</v>
      </c>
    </row>
    <row r="2324" spans="1:41">
      <c r="A2324" s="261" t="e">
        <f t="shared" si="302"/>
        <v>#VALUE!</v>
      </c>
      <c r="B2324" s="241">
        <v>2321</v>
      </c>
      <c r="C2324" s="242"/>
      <c r="D2324" s="257" t="str">
        <f t="shared" si="295"/>
        <v/>
      </c>
      <c r="E2324" s="234"/>
      <c r="F2324" s="234"/>
      <c r="G2324" s="242"/>
      <c r="H2324" s="257" t="str">
        <f t="shared" si="296"/>
        <v/>
      </c>
      <c r="I2324" s="234"/>
      <c r="J2324" s="234"/>
      <c r="K2324" s="234"/>
      <c r="L2324" s="234"/>
      <c r="M2324" s="308">
        <f t="shared" si="297"/>
        <v>0</v>
      </c>
      <c r="N2324" s="234"/>
      <c r="O2324" s="234"/>
      <c r="P2324" s="234"/>
      <c r="Q2324" s="234"/>
      <c r="R2324" s="234"/>
      <c r="S2324" s="234"/>
      <c r="T2324" s="234"/>
      <c r="U2324" s="234"/>
      <c r="V2324" s="234"/>
      <c r="W2324" s="234"/>
      <c r="X2324" s="234"/>
      <c r="Y2324" s="234"/>
      <c r="Z2324" s="234"/>
      <c r="AA2324" s="234"/>
      <c r="AB2324" s="234"/>
      <c r="AC2324" s="234"/>
      <c r="AD2324" s="234"/>
      <c r="AE2324" s="234"/>
      <c r="AF2324" s="234"/>
      <c r="AG2324" s="234"/>
      <c r="AH2324" s="234"/>
      <c r="AI2324" s="234"/>
      <c r="AJ2324" s="234"/>
      <c r="AK2324" s="234"/>
      <c r="AL2324" s="258" t="str">
        <f t="shared" si="299"/>
        <v>нет</v>
      </c>
      <c r="AM2324" s="258" t="str">
        <f t="shared" si="301"/>
        <v>нет</v>
      </c>
      <c r="AN2324" s="258">
        <f t="shared" si="298"/>
        <v>0</v>
      </c>
      <c r="AO2324" s="258" t="e">
        <f t="shared" si="300"/>
        <v>#VALUE!</v>
      </c>
    </row>
    <row r="2325" spans="1:41">
      <c r="A2325" s="261" t="e">
        <f t="shared" si="302"/>
        <v>#VALUE!</v>
      </c>
      <c r="B2325" s="241">
        <v>2322</v>
      </c>
      <c r="C2325" s="242"/>
      <c r="D2325" s="257" t="str">
        <f t="shared" si="295"/>
        <v/>
      </c>
      <c r="E2325" s="234"/>
      <c r="F2325" s="234"/>
      <c r="G2325" s="242"/>
      <c r="H2325" s="257" t="str">
        <f t="shared" si="296"/>
        <v/>
      </c>
      <c r="I2325" s="234"/>
      <c r="J2325" s="234"/>
      <c r="K2325" s="234"/>
      <c r="L2325" s="234"/>
      <c r="M2325" s="308">
        <f t="shared" si="297"/>
        <v>0</v>
      </c>
      <c r="N2325" s="234"/>
      <c r="O2325" s="234"/>
      <c r="P2325" s="234"/>
      <c r="Q2325" s="234"/>
      <c r="R2325" s="234"/>
      <c r="S2325" s="234"/>
      <c r="T2325" s="234"/>
      <c r="U2325" s="234"/>
      <c r="V2325" s="234"/>
      <c r="W2325" s="234"/>
      <c r="X2325" s="234"/>
      <c r="Y2325" s="234"/>
      <c r="Z2325" s="234"/>
      <c r="AA2325" s="234"/>
      <c r="AB2325" s="234"/>
      <c r="AC2325" s="234"/>
      <c r="AD2325" s="234"/>
      <c r="AE2325" s="234"/>
      <c r="AF2325" s="234"/>
      <c r="AG2325" s="234"/>
      <c r="AH2325" s="234"/>
      <c r="AI2325" s="234"/>
      <c r="AJ2325" s="234"/>
      <c r="AK2325" s="234"/>
      <c r="AL2325" s="258" t="str">
        <f t="shared" si="299"/>
        <v>нет</v>
      </c>
      <c r="AM2325" s="258" t="str">
        <f t="shared" si="301"/>
        <v>нет</v>
      </c>
      <c r="AN2325" s="258">
        <f t="shared" si="298"/>
        <v>0</v>
      </c>
      <c r="AO2325" s="258" t="e">
        <f t="shared" si="300"/>
        <v>#VALUE!</v>
      </c>
    </row>
    <row r="2326" spans="1:41">
      <c r="A2326" s="261" t="e">
        <f t="shared" si="302"/>
        <v>#VALUE!</v>
      </c>
      <c r="B2326" s="241">
        <v>2323</v>
      </c>
      <c r="C2326" s="242"/>
      <c r="D2326" s="257" t="str">
        <f t="shared" si="295"/>
        <v/>
      </c>
      <c r="E2326" s="234"/>
      <c r="F2326" s="234"/>
      <c r="G2326" s="242"/>
      <c r="H2326" s="257" t="str">
        <f t="shared" si="296"/>
        <v/>
      </c>
      <c r="I2326" s="234"/>
      <c r="J2326" s="234"/>
      <c r="K2326" s="234"/>
      <c r="L2326" s="234"/>
      <c r="M2326" s="308">
        <f t="shared" si="297"/>
        <v>0</v>
      </c>
      <c r="N2326" s="234"/>
      <c r="O2326" s="234"/>
      <c r="P2326" s="234"/>
      <c r="Q2326" s="234"/>
      <c r="R2326" s="234"/>
      <c r="S2326" s="234"/>
      <c r="T2326" s="234"/>
      <c r="U2326" s="234"/>
      <c r="V2326" s="234"/>
      <c r="W2326" s="234"/>
      <c r="X2326" s="234"/>
      <c r="Y2326" s="234"/>
      <c r="Z2326" s="234"/>
      <c r="AA2326" s="234"/>
      <c r="AB2326" s="234"/>
      <c r="AC2326" s="234"/>
      <c r="AD2326" s="234"/>
      <c r="AE2326" s="234"/>
      <c r="AF2326" s="234"/>
      <c r="AG2326" s="234"/>
      <c r="AH2326" s="234"/>
      <c r="AI2326" s="234"/>
      <c r="AJ2326" s="234"/>
      <c r="AK2326" s="234"/>
      <c r="AL2326" s="258" t="str">
        <f t="shared" si="299"/>
        <v>нет</v>
      </c>
      <c r="AM2326" s="258" t="str">
        <f t="shared" si="301"/>
        <v>нет</v>
      </c>
      <c r="AN2326" s="258">
        <f t="shared" si="298"/>
        <v>0</v>
      </c>
      <c r="AO2326" s="258" t="e">
        <f t="shared" si="300"/>
        <v>#VALUE!</v>
      </c>
    </row>
    <row r="2327" spans="1:41">
      <c r="A2327" s="261" t="e">
        <f t="shared" si="302"/>
        <v>#VALUE!</v>
      </c>
      <c r="B2327" s="241">
        <v>2324</v>
      </c>
      <c r="C2327" s="242"/>
      <c r="D2327" s="257" t="str">
        <f t="shared" si="295"/>
        <v/>
      </c>
      <c r="E2327" s="234"/>
      <c r="F2327" s="234"/>
      <c r="G2327" s="242"/>
      <c r="H2327" s="257" t="str">
        <f t="shared" si="296"/>
        <v/>
      </c>
      <c r="I2327" s="234"/>
      <c r="J2327" s="234"/>
      <c r="K2327" s="234"/>
      <c r="L2327" s="234"/>
      <c r="M2327" s="308">
        <f t="shared" si="297"/>
        <v>0</v>
      </c>
      <c r="N2327" s="234"/>
      <c r="O2327" s="234"/>
      <c r="P2327" s="234"/>
      <c r="Q2327" s="234"/>
      <c r="R2327" s="234"/>
      <c r="S2327" s="234"/>
      <c r="T2327" s="234"/>
      <c r="U2327" s="234"/>
      <c r="V2327" s="234"/>
      <c r="W2327" s="234"/>
      <c r="X2327" s="234"/>
      <c r="Y2327" s="234"/>
      <c r="Z2327" s="234"/>
      <c r="AA2327" s="234"/>
      <c r="AB2327" s="234"/>
      <c r="AC2327" s="234"/>
      <c r="AD2327" s="234"/>
      <c r="AE2327" s="234"/>
      <c r="AF2327" s="234"/>
      <c r="AG2327" s="234"/>
      <c r="AH2327" s="234"/>
      <c r="AI2327" s="234"/>
      <c r="AJ2327" s="234"/>
      <c r="AK2327" s="234"/>
      <c r="AL2327" s="258" t="str">
        <f t="shared" si="299"/>
        <v>нет</v>
      </c>
      <c r="AM2327" s="258" t="str">
        <f t="shared" si="301"/>
        <v>нет</v>
      </c>
      <c r="AN2327" s="258">
        <f t="shared" si="298"/>
        <v>0</v>
      </c>
      <c r="AO2327" s="258" t="e">
        <f t="shared" si="300"/>
        <v>#VALUE!</v>
      </c>
    </row>
    <row r="2328" spans="1:41">
      <c r="A2328" s="261" t="e">
        <f t="shared" si="302"/>
        <v>#VALUE!</v>
      </c>
      <c r="B2328" s="241">
        <v>2325</v>
      </c>
      <c r="C2328" s="242"/>
      <c r="D2328" s="257" t="str">
        <f t="shared" si="295"/>
        <v/>
      </c>
      <c r="E2328" s="234"/>
      <c r="F2328" s="234"/>
      <c r="G2328" s="242"/>
      <c r="H2328" s="257" t="str">
        <f t="shared" si="296"/>
        <v/>
      </c>
      <c r="I2328" s="234"/>
      <c r="J2328" s="234"/>
      <c r="K2328" s="234"/>
      <c r="L2328" s="234"/>
      <c r="M2328" s="308">
        <f t="shared" si="297"/>
        <v>0</v>
      </c>
      <c r="N2328" s="234"/>
      <c r="O2328" s="234"/>
      <c r="P2328" s="234"/>
      <c r="Q2328" s="234"/>
      <c r="R2328" s="234"/>
      <c r="S2328" s="234"/>
      <c r="T2328" s="234"/>
      <c r="U2328" s="234"/>
      <c r="V2328" s="234"/>
      <c r="W2328" s="234"/>
      <c r="X2328" s="234"/>
      <c r="Y2328" s="234"/>
      <c r="Z2328" s="234"/>
      <c r="AA2328" s="234"/>
      <c r="AB2328" s="234"/>
      <c r="AC2328" s="234"/>
      <c r="AD2328" s="234"/>
      <c r="AE2328" s="234"/>
      <c r="AF2328" s="234"/>
      <c r="AG2328" s="234"/>
      <c r="AH2328" s="234"/>
      <c r="AI2328" s="234"/>
      <c r="AJ2328" s="234"/>
      <c r="AK2328" s="234"/>
      <c r="AL2328" s="258" t="str">
        <f t="shared" si="299"/>
        <v>нет</v>
      </c>
      <c r="AM2328" s="258" t="str">
        <f t="shared" si="301"/>
        <v>нет</v>
      </c>
      <c r="AN2328" s="258">
        <f t="shared" si="298"/>
        <v>0</v>
      </c>
      <c r="AO2328" s="258" t="e">
        <f t="shared" si="300"/>
        <v>#VALUE!</v>
      </c>
    </row>
    <row r="2329" spans="1:41">
      <c r="A2329" s="261" t="e">
        <f t="shared" si="302"/>
        <v>#VALUE!</v>
      </c>
      <c r="B2329" s="241">
        <v>2326</v>
      </c>
      <c r="C2329" s="242"/>
      <c r="D2329" s="257" t="str">
        <f t="shared" si="295"/>
        <v/>
      </c>
      <c r="E2329" s="234"/>
      <c r="F2329" s="234"/>
      <c r="G2329" s="242"/>
      <c r="H2329" s="257" t="str">
        <f t="shared" si="296"/>
        <v/>
      </c>
      <c r="I2329" s="234"/>
      <c r="J2329" s="234"/>
      <c r="K2329" s="234"/>
      <c r="L2329" s="234"/>
      <c r="M2329" s="308">
        <f t="shared" si="297"/>
        <v>0</v>
      </c>
      <c r="N2329" s="234"/>
      <c r="O2329" s="234"/>
      <c r="P2329" s="234"/>
      <c r="Q2329" s="234"/>
      <c r="R2329" s="234"/>
      <c r="S2329" s="234"/>
      <c r="T2329" s="234"/>
      <c r="U2329" s="234"/>
      <c r="V2329" s="234"/>
      <c r="W2329" s="234"/>
      <c r="X2329" s="234"/>
      <c r="Y2329" s="234"/>
      <c r="Z2329" s="234"/>
      <c r="AA2329" s="234"/>
      <c r="AB2329" s="234"/>
      <c r="AC2329" s="234"/>
      <c r="AD2329" s="234"/>
      <c r="AE2329" s="234"/>
      <c r="AF2329" s="234"/>
      <c r="AG2329" s="234"/>
      <c r="AH2329" s="234"/>
      <c r="AI2329" s="234"/>
      <c r="AJ2329" s="234"/>
      <c r="AK2329" s="234"/>
      <c r="AL2329" s="258" t="str">
        <f t="shared" si="299"/>
        <v>нет</v>
      </c>
      <c r="AM2329" s="258" t="str">
        <f t="shared" si="301"/>
        <v>нет</v>
      </c>
      <c r="AN2329" s="258">
        <f t="shared" si="298"/>
        <v>0</v>
      </c>
      <c r="AO2329" s="258" t="e">
        <f t="shared" si="300"/>
        <v>#VALUE!</v>
      </c>
    </row>
    <row r="2330" spans="1:41">
      <c r="A2330" s="261" t="e">
        <f t="shared" si="302"/>
        <v>#VALUE!</v>
      </c>
      <c r="B2330" s="241">
        <v>2327</v>
      </c>
      <c r="C2330" s="242"/>
      <c r="D2330" s="257" t="str">
        <f t="shared" si="295"/>
        <v/>
      </c>
      <c r="E2330" s="234"/>
      <c r="F2330" s="234"/>
      <c r="G2330" s="242"/>
      <c r="H2330" s="257" t="str">
        <f t="shared" si="296"/>
        <v/>
      </c>
      <c r="I2330" s="234"/>
      <c r="J2330" s="234"/>
      <c r="K2330" s="234"/>
      <c r="L2330" s="234"/>
      <c r="M2330" s="308">
        <f t="shared" si="297"/>
        <v>0</v>
      </c>
      <c r="N2330" s="234"/>
      <c r="O2330" s="234"/>
      <c r="P2330" s="234"/>
      <c r="Q2330" s="234"/>
      <c r="R2330" s="234"/>
      <c r="S2330" s="234"/>
      <c r="T2330" s="234"/>
      <c r="U2330" s="234"/>
      <c r="V2330" s="234"/>
      <c r="W2330" s="234"/>
      <c r="X2330" s="234"/>
      <c r="Y2330" s="234"/>
      <c r="Z2330" s="234"/>
      <c r="AA2330" s="234"/>
      <c r="AB2330" s="234"/>
      <c r="AC2330" s="234"/>
      <c r="AD2330" s="234"/>
      <c r="AE2330" s="234"/>
      <c r="AF2330" s="234"/>
      <c r="AG2330" s="234"/>
      <c r="AH2330" s="234"/>
      <c r="AI2330" s="234"/>
      <c r="AJ2330" s="234"/>
      <c r="AK2330" s="234"/>
      <c r="AL2330" s="258" t="str">
        <f t="shared" si="299"/>
        <v>нет</v>
      </c>
      <c r="AM2330" s="258" t="str">
        <f t="shared" si="301"/>
        <v>нет</v>
      </c>
      <c r="AN2330" s="258">
        <f t="shared" si="298"/>
        <v>0</v>
      </c>
      <c r="AO2330" s="258" t="e">
        <f t="shared" si="300"/>
        <v>#VALUE!</v>
      </c>
    </row>
    <row r="2331" spans="1:41">
      <c r="A2331" s="261" t="e">
        <f t="shared" si="302"/>
        <v>#VALUE!</v>
      </c>
      <c r="B2331" s="241">
        <v>2328</v>
      </c>
      <c r="C2331" s="242"/>
      <c r="D2331" s="257" t="str">
        <f t="shared" si="295"/>
        <v/>
      </c>
      <c r="E2331" s="234"/>
      <c r="F2331" s="234"/>
      <c r="G2331" s="242"/>
      <c r="H2331" s="257" t="str">
        <f t="shared" si="296"/>
        <v/>
      </c>
      <c r="I2331" s="234"/>
      <c r="J2331" s="234"/>
      <c r="K2331" s="234"/>
      <c r="L2331" s="234"/>
      <c r="M2331" s="308">
        <f t="shared" si="297"/>
        <v>0</v>
      </c>
      <c r="N2331" s="234"/>
      <c r="O2331" s="234"/>
      <c r="P2331" s="234"/>
      <c r="Q2331" s="234"/>
      <c r="R2331" s="234"/>
      <c r="S2331" s="234"/>
      <c r="T2331" s="234"/>
      <c r="U2331" s="234"/>
      <c r="V2331" s="234"/>
      <c r="W2331" s="234"/>
      <c r="X2331" s="234"/>
      <c r="Y2331" s="234"/>
      <c r="Z2331" s="234"/>
      <c r="AA2331" s="234"/>
      <c r="AB2331" s="234"/>
      <c r="AC2331" s="234"/>
      <c r="AD2331" s="234"/>
      <c r="AE2331" s="234"/>
      <c r="AF2331" s="234"/>
      <c r="AG2331" s="234"/>
      <c r="AH2331" s="234"/>
      <c r="AI2331" s="234"/>
      <c r="AJ2331" s="234"/>
      <c r="AK2331" s="234"/>
      <c r="AL2331" s="258" t="str">
        <f t="shared" si="299"/>
        <v>нет</v>
      </c>
      <c r="AM2331" s="258" t="str">
        <f t="shared" si="301"/>
        <v>нет</v>
      </c>
      <c r="AN2331" s="258">
        <f t="shared" si="298"/>
        <v>0</v>
      </c>
      <c r="AO2331" s="258" t="e">
        <f t="shared" si="300"/>
        <v>#VALUE!</v>
      </c>
    </row>
    <row r="2332" spans="1:41">
      <c r="A2332" s="261" t="e">
        <f t="shared" si="302"/>
        <v>#VALUE!</v>
      </c>
      <c r="B2332" s="241">
        <v>2329</v>
      </c>
      <c r="C2332" s="242"/>
      <c r="D2332" s="257" t="str">
        <f t="shared" si="295"/>
        <v/>
      </c>
      <c r="E2332" s="234"/>
      <c r="F2332" s="234"/>
      <c r="G2332" s="242"/>
      <c r="H2332" s="257" t="str">
        <f t="shared" si="296"/>
        <v/>
      </c>
      <c r="I2332" s="234"/>
      <c r="J2332" s="234"/>
      <c r="K2332" s="234"/>
      <c r="L2332" s="234"/>
      <c r="M2332" s="308">
        <f t="shared" si="297"/>
        <v>0</v>
      </c>
      <c r="N2332" s="234"/>
      <c r="O2332" s="234"/>
      <c r="P2332" s="234"/>
      <c r="Q2332" s="234"/>
      <c r="R2332" s="234"/>
      <c r="S2332" s="234"/>
      <c r="T2332" s="234"/>
      <c r="U2332" s="234"/>
      <c r="V2332" s="234"/>
      <c r="W2332" s="234"/>
      <c r="X2332" s="234"/>
      <c r="Y2332" s="234"/>
      <c r="Z2332" s="234"/>
      <c r="AA2332" s="234"/>
      <c r="AB2332" s="234"/>
      <c r="AC2332" s="234"/>
      <c r="AD2332" s="234"/>
      <c r="AE2332" s="234"/>
      <c r="AF2332" s="234"/>
      <c r="AG2332" s="234"/>
      <c r="AH2332" s="234"/>
      <c r="AI2332" s="234"/>
      <c r="AJ2332" s="234"/>
      <c r="AK2332" s="234"/>
      <c r="AL2332" s="258" t="str">
        <f t="shared" si="299"/>
        <v>нет</v>
      </c>
      <c r="AM2332" s="258" t="str">
        <f t="shared" si="301"/>
        <v>нет</v>
      </c>
      <c r="AN2332" s="258">
        <f t="shared" si="298"/>
        <v>0</v>
      </c>
      <c r="AO2332" s="258" t="e">
        <f t="shared" si="300"/>
        <v>#VALUE!</v>
      </c>
    </row>
    <row r="2333" spans="1:41">
      <c r="A2333" s="261" t="e">
        <f t="shared" si="302"/>
        <v>#VALUE!</v>
      </c>
      <c r="B2333" s="241">
        <v>2330</v>
      </c>
      <c r="C2333" s="242"/>
      <c r="D2333" s="257" t="str">
        <f t="shared" si="295"/>
        <v/>
      </c>
      <c r="E2333" s="234"/>
      <c r="F2333" s="234"/>
      <c r="G2333" s="242"/>
      <c r="H2333" s="257" t="str">
        <f t="shared" si="296"/>
        <v/>
      </c>
      <c r="I2333" s="234"/>
      <c r="J2333" s="234"/>
      <c r="K2333" s="234"/>
      <c r="L2333" s="234"/>
      <c r="M2333" s="308">
        <f t="shared" si="297"/>
        <v>0</v>
      </c>
      <c r="N2333" s="234"/>
      <c r="O2333" s="234"/>
      <c r="P2333" s="234"/>
      <c r="Q2333" s="234"/>
      <c r="R2333" s="234"/>
      <c r="S2333" s="234"/>
      <c r="T2333" s="234"/>
      <c r="U2333" s="234"/>
      <c r="V2333" s="234"/>
      <c r="W2333" s="234"/>
      <c r="X2333" s="234"/>
      <c r="Y2333" s="234"/>
      <c r="Z2333" s="234"/>
      <c r="AA2333" s="234"/>
      <c r="AB2333" s="234"/>
      <c r="AC2333" s="234"/>
      <c r="AD2333" s="234"/>
      <c r="AE2333" s="234"/>
      <c r="AF2333" s="234"/>
      <c r="AG2333" s="234"/>
      <c r="AH2333" s="234"/>
      <c r="AI2333" s="234"/>
      <c r="AJ2333" s="234"/>
      <c r="AK2333" s="234"/>
      <c r="AL2333" s="258" t="str">
        <f t="shared" si="299"/>
        <v>нет</v>
      </c>
      <c r="AM2333" s="258" t="str">
        <f t="shared" si="301"/>
        <v>нет</v>
      </c>
      <c r="AN2333" s="258">
        <f t="shared" si="298"/>
        <v>0</v>
      </c>
      <c r="AO2333" s="258" t="e">
        <f t="shared" si="300"/>
        <v>#VALUE!</v>
      </c>
    </row>
    <row r="2334" spans="1:41">
      <c r="A2334" s="261" t="e">
        <f t="shared" si="302"/>
        <v>#VALUE!</v>
      </c>
      <c r="B2334" s="241">
        <v>2331</v>
      </c>
      <c r="C2334" s="242"/>
      <c r="D2334" s="257" t="str">
        <f t="shared" si="295"/>
        <v/>
      </c>
      <c r="E2334" s="234"/>
      <c r="F2334" s="234"/>
      <c r="G2334" s="242"/>
      <c r="H2334" s="257" t="str">
        <f t="shared" si="296"/>
        <v/>
      </c>
      <c r="I2334" s="234"/>
      <c r="J2334" s="234"/>
      <c r="K2334" s="234"/>
      <c r="L2334" s="234"/>
      <c r="M2334" s="308">
        <f t="shared" si="297"/>
        <v>0</v>
      </c>
      <c r="N2334" s="234"/>
      <c r="O2334" s="234"/>
      <c r="P2334" s="234"/>
      <c r="Q2334" s="234"/>
      <c r="R2334" s="234"/>
      <c r="S2334" s="234"/>
      <c r="T2334" s="234"/>
      <c r="U2334" s="234"/>
      <c r="V2334" s="234"/>
      <c r="W2334" s="234"/>
      <c r="X2334" s="234"/>
      <c r="Y2334" s="234"/>
      <c r="Z2334" s="234"/>
      <c r="AA2334" s="234"/>
      <c r="AB2334" s="234"/>
      <c r="AC2334" s="234"/>
      <c r="AD2334" s="234"/>
      <c r="AE2334" s="234"/>
      <c r="AF2334" s="234"/>
      <c r="AG2334" s="234"/>
      <c r="AH2334" s="234"/>
      <c r="AI2334" s="234"/>
      <c r="AJ2334" s="234"/>
      <c r="AK2334" s="234"/>
      <c r="AL2334" s="258" t="str">
        <f t="shared" si="299"/>
        <v>нет</v>
      </c>
      <c r="AM2334" s="258" t="str">
        <f t="shared" si="301"/>
        <v>нет</v>
      </c>
      <c r="AN2334" s="258">
        <f t="shared" si="298"/>
        <v>0</v>
      </c>
      <c r="AO2334" s="258" t="e">
        <f t="shared" si="300"/>
        <v>#VALUE!</v>
      </c>
    </row>
    <row r="2335" spans="1:41">
      <c r="A2335" s="261" t="e">
        <f t="shared" si="302"/>
        <v>#VALUE!</v>
      </c>
      <c r="B2335" s="241">
        <v>2332</v>
      </c>
      <c r="C2335" s="242"/>
      <c r="D2335" s="257" t="str">
        <f t="shared" si="295"/>
        <v/>
      </c>
      <c r="E2335" s="234"/>
      <c r="F2335" s="234"/>
      <c r="G2335" s="242"/>
      <c r="H2335" s="257" t="str">
        <f t="shared" si="296"/>
        <v/>
      </c>
      <c r="I2335" s="234"/>
      <c r="J2335" s="234"/>
      <c r="K2335" s="234"/>
      <c r="L2335" s="234"/>
      <c r="M2335" s="308">
        <f t="shared" si="297"/>
        <v>0</v>
      </c>
      <c r="N2335" s="234"/>
      <c r="O2335" s="234"/>
      <c r="P2335" s="234"/>
      <c r="Q2335" s="234"/>
      <c r="R2335" s="234"/>
      <c r="S2335" s="234"/>
      <c r="T2335" s="234"/>
      <c r="U2335" s="234"/>
      <c r="V2335" s="234"/>
      <c r="W2335" s="234"/>
      <c r="X2335" s="234"/>
      <c r="Y2335" s="234"/>
      <c r="Z2335" s="234"/>
      <c r="AA2335" s="234"/>
      <c r="AB2335" s="234"/>
      <c r="AC2335" s="234"/>
      <c r="AD2335" s="234"/>
      <c r="AE2335" s="234"/>
      <c r="AF2335" s="234"/>
      <c r="AG2335" s="234"/>
      <c r="AH2335" s="234"/>
      <c r="AI2335" s="234"/>
      <c r="AJ2335" s="234"/>
      <c r="AK2335" s="234"/>
      <c r="AL2335" s="258" t="str">
        <f t="shared" si="299"/>
        <v>нет</v>
      </c>
      <c r="AM2335" s="258" t="str">
        <f t="shared" si="301"/>
        <v>нет</v>
      </c>
      <c r="AN2335" s="258">
        <f t="shared" si="298"/>
        <v>0</v>
      </c>
      <c r="AO2335" s="258" t="e">
        <f t="shared" si="300"/>
        <v>#VALUE!</v>
      </c>
    </row>
  </sheetData>
  <sheetProtection password="CA9D" sheet="1" objects="1" scenarios="1" formatCells="0" formatColumns="0" formatRows="0" insertRows="0" deleteRows="0" sort="0" autoFilter="0"/>
  <autoFilter ref="B2:AK2"/>
  <conditionalFormatting sqref="K4">
    <cfRule type="cellIs" dxfId="44" priority="10" operator="equal">
      <formula>$J4</formula>
    </cfRule>
  </conditionalFormatting>
  <conditionalFormatting sqref="K5">
    <cfRule type="cellIs" dxfId="43" priority="9" operator="equal">
      <formula>$J5</formula>
    </cfRule>
  </conditionalFormatting>
  <conditionalFormatting sqref="K6:K2335">
    <cfRule type="cellIs" dxfId="42" priority="8" operator="equal">
      <formula>$J6</formula>
    </cfRule>
  </conditionalFormatting>
  <conditionalFormatting sqref="F4:F2335">
    <cfRule type="duplicateValues" dxfId="41" priority="5"/>
  </conditionalFormatting>
  <conditionalFormatting sqref="C4:C2335">
    <cfRule type="expression" dxfId="40" priority="4">
      <formula>"$B4=$AN4"</formula>
    </cfRule>
  </conditionalFormatting>
  <conditionalFormatting sqref="A4:A2335">
    <cfRule type="containsText" dxfId="39" priority="3" operator="containsText" text="требуется">
      <formula>NOT(ISERROR(SEARCH("требуется",A4)))</formula>
    </cfRule>
  </conditionalFormatting>
  <conditionalFormatting sqref="A1:A1048576">
    <cfRule type="containsText" dxfId="38" priority="1" operator="containsText" text="верно">
      <formula>NOT(ISERROR(SEARCH("верно",A1)))</formula>
    </cfRule>
  </conditionalFormatting>
  <dataValidations xWindow="802" yWindow="549" count="5">
    <dataValidation type="list" allowBlank="1" showInputMessage="1" showErrorMessage="1" sqref="J4:L2335">
      <formula1>danet</formula1>
    </dataValidation>
    <dataValidation type="list" allowBlank="1" showInputMessage="1" showErrorMessage="1" sqref="N4:AK2335">
      <formula1>uchastie</formula1>
    </dataValidation>
    <dataValidation type="list" allowBlank="1" showInputMessage="1" showErrorMessage="1" sqref="I4:I2335">
      <formula1>class</formula1>
    </dataValidation>
    <dataValidation type="list" allowBlank="1" showInputMessage="1" showErrorMessage="1" promptTitle="в Помощь!!!" prompt="используйте справочник - желтый лист" sqref="G4:G2335">
      <formula1>oo_1</formula1>
    </dataValidation>
    <dataValidation type="list" allowBlank="1" showInputMessage="1" showErrorMessage="1" prompt="в Помощь!!!_x000a_Используйте справочник - желтый лист" sqref="C4:C2335">
      <formula1>kod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"/>
  <sheetViews>
    <sheetView tabSelected="1" topLeftCell="E7" zoomScaleNormal="100" workbookViewId="0">
      <selection activeCell="E12" sqref="E12"/>
    </sheetView>
  </sheetViews>
  <sheetFormatPr defaultRowHeight="12.75"/>
  <cols>
    <col min="1" max="1" width="16.85546875" style="60" customWidth="1"/>
    <col min="2" max="4" width="20.140625" style="60" customWidth="1"/>
    <col min="5" max="5" width="19.7109375" style="60" customWidth="1"/>
    <col min="6" max="6" width="18.140625" style="60" customWidth="1"/>
    <col min="7" max="7" width="18.28515625" style="60" bestFit="1" customWidth="1"/>
    <col min="8" max="9" width="15.42578125" style="60" customWidth="1"/>
    <col min="10" max="10" width="21.5703125" style="60" customWidth="1"/>
    <col min="11" max="12" width="15.5703125" style="60" customWidth="1"/>
    <col min="13" max="13" width="11.85546875" style="60" customWidth="1"/>
    <col min="14" max="14" width="12.42578125" style="60" customWidth="1"/>
    <col min="15" max="15" width="12.140625" style="60" customWidth="1"/>
    <col min="16" max="16" width="11.42578125" style="60" customWidth="1"/>
    <col min="17" max="17" width="16.28515625" style="60" customWidth="1"/>
    <col min="18" max="18" width="15.140625" style="60" customWidth="1"/>
    <col min="19" max="16384" width="9.140625" style="60"/>
  </cols>
  <sheetData>
    <row r="1" spans="1:18" s="22" customFormat="1" ht="31.5" customHeight="1">
      <c r="A1" s="7" t="s">
        <v>61</v>
      </c>
      <c r="B1" s="164">
        <f>'1'!$B$1</f>
        <v>138</v>
      </c>
      <c r="C1" s="103"/>
      <c r="D1" s="102" t="str">
        <f>VLOOKUP(B1,msu,2,0)</f>
        <v>Торжокский район</v>
      </c>
      <c r="E1" s="8"/>
      <c r="F1" s="8"/>
      <c r="G1" s="8"/>
      <c r="H1" s="9"/>
      <c r="I1" s="9"/>
      <c r="J1" s="139" t="str">
        <f>'1'!$M$1</f>
        <v>школьный этап</v>
      </c>
      <c r="K1" s="101"/>
      <c r="L1" s="101"/>
      <c r="M1" s="101"/>
      <c r="N1" s="101"/>
      <c r="P1" s="146"/>
      <c r="Q1" s="146"/>
    </row>
    <row r="2" spans="1:18" s="22" customFormat="1" ht="15.75">
      <c r="A2" s="7"/>
      <c r="B2" s="25" t="s">
        <v>62</v>
      </c>
      <c r="C2" s="104"/>
      <c r="J2" s="25" t="s">
        <v>62</v>
      </c>
      <c r="L2" s="100"/>
      <c r="M2" s="100"/>
      <c r="N2" s="24"/>
      <c r="P2" s="146"/>
      <c r="Q2" s="146"/>
    </row>
    <row r="3" spans="1:18" s="61" customFormat="1"/>
    <row r="4" spans="1:18" s="64" customFormat="1" ht="25.5" customHeight="1">
      <c r="A4" s="62" t="s">
        <v>153</v>
      </c>
      <c r="B4" s="62"/>
      <c r="C4" s="62"/>
      <c r="D4" s="62"/>
      <c r="E4" s="62"/>
      <c r="F4" s="62"/>
      <c r="G4" s="62"/>
      <c r="H4" s="63"/>
      <c r="I4" s="63"/>
      <c r="J4" s="62"/>
      <c r="K4" s="62"/>
      <c r="L4" s="62"/>
      <c r="M4" s="62"/>
      <c r="N4" s="62"/>
      <c r="O4" s="62"/>
      <c r="P4" s="62"/>
      <c r="Q4" s="62"/>
    </row>
    <row r="5" spans="1:18" s="61" customFormat="1"/>
    <row r="6" spans="1:18" s="61" customFormat="1"/>
    <row r="7" spans="1:18" s="61" customFormat="1" ht="66" customHeight="1">
      <c r="A7" s="353" t="s">
        <v>63</v>
      </c>
      <c r="B7" s="350" t="s">
        <v>96</v>
      </c>
      <c r="C7" s="350" t="s">
        <v>117</v>
      </c>
      <c r="D7" s="350" t="s">
        <v>118</v>
      </c>
      <c r="E7" s="235" t="s">
        <v>97</v>
      </c>
      <c r="F7" s="235" t="s">
        <v>98</v>
      </c>
      <c r="G7" s="363" t="s">
        <v>99</v>
      </c>
      <c r="H7" s="364"/>
      <c r="I7" s="364"/>
      <c r="J7" s="364"/>
      <c r="K7" s="364"/>
      <c r="L7" s="365"/>
      <c r="M7" s="356" t="s">
        <v>100</v>
      </c>
      <c r="N7" s="357"/>
      <c r="O7" s="358"/>
      <c r="P7" s="356" t="s">
        <v>101</v>
      </c>
      <c r="Q7" s="357"/>
      <c r="R7" s="358"/>
    </row>
    <row r="8" spans="1:18" s="61" customFormat="1" ht="51.75" customHeight="1">
      <c r="A8" s="354"/>
      <c r="B8" s="351"/>
      <c r="C8" s="351"/>
      <c r="D8" s="351"/>
      <c r="E8" s="350" t="s">
        <v>102</v>
      </c>
      <c r="F8" s="350" t="s">
        <v>102</v>
      </c>
      <c r="G8" s="342" t="s">
        <v>103</v>
      </c>
      <c r="H8" s="362"/>
      <c r="I8" s="343"/>
      <c r="J8" s="342" t="s">
        <v>104</v>
      </c>
      <c r="K8" s="362"/>
      <c r="L8" s="343"/>
      <c r="M8" s="348" t="s">
        <v>127</v>
      </c>
      <c r="N8" s="360" t="s">
        <v>105</v>
      </c>
      <c r="O8" s="361"/>
      <c r="P8" s="348" t="s">
        <v>127</v>
      </c>
      <c r="Q8" s="360" t="s">
        <v>106</v>
      </c>
      <c r="R8" s="361"/>
    </row>
    <row r="9" spans="1:18" s="61" customFormat="1" ht="76.5">
      <c r="A9" s="354"/>
      <c r="B9" s="351"/>
      <c r="C9" s="351"/>
      <c r="D9" s="351"/>
      <c r="E9" s="351"/>
      <c r="F9" s="351"/>
      <c r="G9" s="73" t="s">
        <v>107</v>
      </c>
      <c r="H9" s="73" t="s">
        <v>108</v>
      </c>
      <c r="I9" s="73" t="s">
        <v>114</v>
      </c>
      <c r="J9" s="73" t="s">
        <v>109</v>
      </c>
      <c r="K9" s="73" t="s">
        <v>108</v>
      </c>
      <c r="L9" s="73" t="s">
        <v>114</v>
      </c>
      <c r="M9" s="359"/>
      <c r="N9" s="348" t="s">
        <v>110</v>
      </c>
      <c r="O9" s="348" t="s">
        <v>53</v>
      </c>
      <c r="P9" s="359"/>
      <c r="Q9" s="348" t="s">
        <v>110</v>
      </c>
      <c r="R9" s="348" t="s">
        <v>53</v>
      </c>
    </row>
    <row r="10" spans="1:18" s="61" customFormat="1" ht="19.5" customHeight="1">
      <c r="A10" s="355"/>
      <c r="B10" s="352"/>
      <c r="C10" s="352"/>
      <c r="D10" s="352"/>
      <c r="E10" s="352"/>
      <c r="F10" s="352"/>
      <c r="G10" s="65" t="s">
        <v>111</v>
      </c>
      <c r="H10" s="65" t="s">
        <v>111</v>
      </c>
      <c r="I10" s="65" t="s">
        <v>111</v>
      </c>
      <c r="J10" s="65" t="s">
        <v>111</v>
      </c>
      <c r="K10" s="65" t="s">
        <v>111</v>
      </c>
      <c r="L10" s="65" t="s">
        <v>111</v>
      </c>
      <c r="M10" s="349"/>
      <c r="N10" s="349"/>
      <c r="O10" s="349"/>
      <c r="P10" s="349"/>
      <c r="Q10" s="349"/>
      <c r="R10" s="349"/>
    </row>
    <row r="11" spans="1:18" s="147" customFormat="1" ht="12.75" customHeight="1">
      <c r="A11" s="31">
        <v>1</v>
      </c>
      <c r="B11" s="66">
        <v>2</v>
      </c>
      <c r="C11" s="66" t="s">
        <v>172</v>
      </c>
      <c r="D11" s="66" t="s">
        <v>173</v>
      </c>
      <c r="E11" s="66">
        <v>5</v>
      </c>
      <c r="F11" s="66">
        <v>6</v>
      </c>
      <c r="G11" s="66">
        <v>7</v>
      </c>
      <c r="H11" s="66">
        <v>8</v>
      </c>
      <c r="I11" s="66">
        <v>9</v>
      </c>
      <c r="J11" s="66">
        <v>10</v>
      </c>
      <c r="K11" s="66">
        <v>11</v>
      </c>
      <c r="L11" s="66">
        <v>12</v>
      </c>
      <c r="M11" s="66">
        <v>13</v>
      </c>
      <c r="N11" s="66">
        <v>14</v>
      </c>
      <c r="O11" s="66">
        <v>15</v>
      </c>
      <c r="P11" s="66">
        <v>16</v>
      </c>
      <c r="Q11" s="66">
        <v>17</v>
      </c>
      <c r="R11" s="66">
        <v>18</v>
      </c>
    </row>
    <row r="12" spans="1:18" s="204" customFormat="1" ht="205.5" customHeight="1">
      <c r="A12" s="139">
        <f t="shared" ref="A12" si="0">$B$1</f>
        <v>138</v>
      </c>
      <c r="B12" s="208" t="str">
        <f>VLOOKUP(A12,msu,2,0)</f>
        <v>Торжокский район</v>
      </c>
      <c r="C12" s="330">
        <f>'4'!B9</f>
        <v>1</v>
      </c>
      <c r="D12" s="330">
        <f>'4'!C9</f>
        <v>1</v>
      </c>
      <c r="E12" s="336" t="s">
        <v>983</v>
      </c>
      <c r="F12" s="333" t="s">
        <v>982</v>
      </c>
      <c r="G12" s="334">
        <v>1</v>
      </c>
      <c r="H12" s="334">
        <v>0</v>
      </c>
      <c r="I12" s="334">
        <v>0</v>
      </c>
      <c r="J12" s="334">
        <v>1</v>
      </c>
      <c r="K12" s="334">
        <v>0</v>
      </c>
      <c r="L12" s="334">
        <v>0</v>
      </c>
      <c r="M12" s="334">
        <v>0</v>
      </c>
      <c r="N12" s="334">
        <v>0</v>
      </c>
      <c r="O12" s="334">
        <v>0</v>
      </c>
      <c r="P12" s="334">
        <v>0</v>
      </c>
      <c r="Q12" s="334">
        <v>0</v>
      </c>
      <c r="R12" s="334">
        <v>0</v>
      </c>
    </row>
  </sheetData>
  <sheetProtection password="CA9D" sheet="1" formatCells="0" formatColumns="0" formatRows="0" insertRows="0"/>
  <mergeCells count="19">
    <mergeCell ref="G7:L7"/>
    <mergeCell ref="N9:N10"/>
    <mergeCell ref="O9:O10"/>
    <mergeCell ref="Q9:Q10"/>
    <mergeCell ref="C7:C10"/>
    <mergeCell ref="D7:D10"/>
    <mergeCell ref="R9:R10"/>
    <mergeCell ref="A7:A10"/>
    <mergeCell ref="M7:O7"/>
    <mergeCell ref="P7:R7"/>
    <mergeCell ref="E8:E10"/>
    <mergeCell ref="F8:F10"/>
    <mergeCell ref="B7:B10"/>
    <mergeCell ref="M8:M10"/>
    <mergeCell ref="N8:O8"/>
    <mergeCell ref="P8:P10"/>
    <mergeCell ref="Q8:R8"/>
    <mergeCell ref="G8:I8"/>
    <mergeCell ref="J8:L8"/>
  </mergeCells>
  <dataValidations count="1">
    <dataValidation type="list" allowBlank="1" showInputMessage="1" showErrorMessage="1" sqref="J1">
      <formula1>etap</formula1>
    </dataValidation>
  </dataValidations>
  <pageMargins left="0.70866141732283472" right="0.70866141732283472" top="0.74803149606299213" bottom="0.74803149606299213" header="0.31496062992125984" footer="0.31496062992125984"/>
  <pageSetup paperSize="9" scale="45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H49"/>
  <sheetViews>
    <sheetView showZeros="0" workbookViewId="0">
      <pane xSplit="2" ySplit="1" topLeftCell="S44" activePane="bottomRight" state="frozen"/>
      <selection pane="topRight" activeCell="C1" sqref="C1"/>
      <selection pane="bottomLeft" activeCell="A2" sqref="A2"/>
      <selection pane="bottomRight" activeCell="S48" sqref="S48"/>
    </sheetView>
  </sheetViews>
  <sheetFormatPr defaultRowHeight="15"/>
  <cols>
    <col min="1" max="1" width="11.5703125" style="11" customWidth="1"/>
    <col min="2" max="2" width="37" style="11" customWidth="1"/>
    <col min="3" max="4" width="8" style="11" customWidth="1"/>
    <col min="5" max="5" width="9.28515625" style="11" customWidth="1"/>
    <col min="6" max="8" width="8" style="11" customWidth="1"/>
    <col min="9" max="9" width="9.28515625" style="11" customWidth="1"/>
    <col min="10" max="12" width="8" style="11" customWidth="1"/>
    <col min="13" max="13" width="9.28515625" style="11" customWidth="1"/>
    <col min="14" max="16" width="8" style="11" customWidth="1"/>
    <col min="17" max="17" width="9.28515625" style="11" customWidth="1"/>
    <col min="18" max="20" width="8" style="11" customWidth="1"/>
    <col min="21" max="21" width="9.28515625" style="11" customWidth="1"/>
    <col min="22" max="24" width="8" style="11" customWidth="1"/>
    <col min="25" max="25" width="9.28515625" style="11" customWidth="1"/>
    <col min="26" max="28" width="8" style="11" customWidth="1"/>
    <col min="29" max="29" width="9.28515625" style="11" customWidth="1"/>
    <col min="30" max="32" width="8" style="11" customWidth="1"/>
    <col min="33" max="33" width="9.28515625" style="11" customWidth="1"/>
    <col min="34" max="34" width="8" style="11" customWidth="1"/>
    <col min="35" max="16384" width="9.140625" style="11"/>
  </cols>
  <sheetData>
    <row r="1" spans="1:34">
      <c r="A1" s="201" t="s">
        <v>198</v>
      </c>
      <c r="B1" s="201" t="s">
        <v>921</v>
      </c>
      <c r="C1" s="201">
        <v>4</v>
      </c>
      <c r="D1" s="277" t="s">
        <v>928</v>
      </c>
      <c r="E1" s="201" t="s">
        <v>936</v>
      </c>
      <c r="F1" s="201" t="s">
        <v>937</v>
      </c>
      <c r="G1" s="201">
        <v>5</v>
      </c>
      <c r="H1" s="277" t="s">
        <v>927</v>
      </c>
      <c r="I1" s="201" t="s">
        <v>938</v>
      </c>
      <c r="J1" s="201" t="s">
        <v>939</v>
      </c>
      <c r="K1" s="201">
        <v>6</v>
      </c>
      <c r="L1" s="277" t="s">
        <v>929</v>
      </c>
      <c r="M1" s="201" t="s">
        <v>940</v>
      </c>
      <c r="N1" s="201" t="s">
        <v>941</v>
      </c>
      <c r="O1" s="201">
        <v>7</v>
      </c>
      <c r="P1" s="277" t="s">
        <v>930</v>
      </c>
      <c r="Q1" s="201" t="s">
        <v>942</v>
      </c>
      <c r="R1" s="201" t="s">
        <v>943</v>
      </c>
      <c r="S1" s="201">
        <v>8</v>
      </c>
      <c r="T1" s="277" t="s">
        <v>931</v>
      </c>
      <c r="U1" s="201" t="s">
        <v>944</v>
      </c>
      <c r="V1" s="201" t="s">
        <v>945</v>
      </c>
      <c r="W1" s="201">
        <v>9</v>
      </c>
      <c r="X1" s="277" t="s">
        <v>932</v>
      </c>
      <c r="Y1" s="201" t="s">
        <v>944</v>
      </c>
      <c r="Z1" s="201" t="s">
        <v>945</v>
      </c>
      <c r="AA1" s="201">
        <v>10</v>
      </c>
      <c r="AB1" s="277" t="s">
        <v>933</v>
      </c>
      <c r="AC1" s="201" t="s">
        <v>946</v>
      </c>
      <c r="AD1" s="201" t="s">
        <v>947</v>
      </c>
      <c r="AE1" s="201">
        <v>11</v>
      </c>
      <c r="AF1" s="277" t="s">
        <v>934</v>
      </c>
      <c r="AG1" s="201" t="s">
        <v>948</v>
      </c>
      <c r="AH1" s="201" t="s">
        <v>949</v>
      </c>
    </row>
    <row r="2" spans="1:34" ht="40.5">
      <c r="A2" s="5">
        <v>101</v>
      </c>
      <c r="B2" s="160" t="s">
        <v>65</v>
      </c>
      <c r="C2" s="160">
        <f t="shared" ref="C2:AE6" si="0">COUNTIFS(kod_msu,$A2,klass,C$1,pobeda,"&gt;0")</f>
        <v>0</v>
      </c>
      <c r="D2" s="266">
        <f t="shared" ref="D2:D44" si="1">COUNTIFS(kod_msu,$A2,klass,C$1,pobeda,"&gt;0",ovz,"да")</f>
        <v>0</v>
      </c>
      <c r="E2" s="160">
        <f t="shared" ref="E2:E44" si="2">COUNTIFS(kod_msu,$A2,klass,C$1,pobeda,"&gt;0",city,"да")</f>
        <v>0</v>
      </c>
      <c r="F2" s="160">
        <f t="shared" ref="F2:F44" si="3">COUNTIFS(kod_msu,$A2,klass,C$1,pobeda,"&gt;0",vill,"да")</f>
        <v>0</v>
      </c>
      <c r="G2" s="160">
        <f t="shared" si="0"/>
        <v>0</v>
      </c>
      <c r="H2" s="266">
        <f t="shared" ref="H2:H44" si="4">COUNTIFS(kod_msu,$A2,klass,G$1,pobeda,"&gt;0",ovz,"да")</f>
        <v>0</v>
      </c>
      <c r="I2" s="160">
        <f t="shared" ref="I2:I44" si="5">COUNTIFS(kod_msu,$A2,klass,G$1,pobeda,"&gt;0",city,"да")</f>
        <v>0</v>
      </c>
      <c r="J2" s="160">
        <f t="shared" ref="J2:J44" si="6">COUNTIFS(kod_msu,$A2,klass,G$1,pobeda,"&gt;0",vill,"да")</f>
        <v>0</v>
      </c>
      <c r="K2" s="160">
        <f t="shared" si="0"/>
        <v>0</v>
      </c>
      <c r="L2" s="266">
        <f t="shared" ref="L2:L44" si="7">COUNTIFS(kod_msu,$A2,klass,K$1,pobeda,"&gt;0",ovz,"да")</f>
        <v>0</v>
      </c>
      <c r="M2" s="160">
        <f t="shared" ref="M2:M44" si="8">COUNTIFS(kod_msu,$A2,klass,K$1,pobeda,"&gt;0",city,"да")</f>
        <v>0</v>
      </c>
      <c r="N2" s="160">
        <f t="shared" ref="N2:N44" si="9">COUNTIFS(kod_msu,$A2,klass,K$1,pobeda,"&gt;0",vill,"да")</f>
        <v>0</v>
      </c>
      <c r="O2" s="160">
        <f t="shared" si="0"/>
        <v>0</v>
      </c>
      <c r="P2" s="266">
        <f t="shared" ref="P2:P44" si="10">COUNTIFS(kod_msu,$A2,klass,O$1,pobeda,"&gt;0",ovz,"да")</f>
        <v>0</v>
      </c>
      <c r="Q2" s="160">
        <f t="shared" ref="Q2:Q44" si="11">COUNTIFS(kod_msu,$A2,klass,O$1,pobeda,"&gt;0",city,"да")</f>
        <v>0</v>
      </c>
      <c r="R2" s="160">
        <f t="shared" ref="R2:R44" si="12">COUNTIFS(kod_msu,$A2,klass,O$1,pobeda,"&gt;0",vill,"да")</f>
        <v>0</v>
      </c>
      <c r="S2" s="160">
        <f t="shared" si="0"/>
        <v>0</v>
      </c>
      <c r="T2" s="266">
        <f t="shared" ref="T2:T44" si="13">COUNTIFS(kod_msu,$A2,klass,S$1,pobeda,"&gt;0",ovz,"да")</f>
        <v>0</v>
      </c>
      <c r="U2" s="160">
        <f t="shared" ref="U2:U44" si="14">COUNTIFS(kod_msu,$A2,klass,S$1,pobeda,"&gt;0",city,"да")</f>
        <v>0</v>
      </c>
      <c r="V2" s="160">
        <f t="shared" ref="V2:V44" si="15">COUNTIFS(kod_msu,$A2,klass,S$1,pobeda,"&gt;0",vill,"да")</f>
        <v>0</v>
      </c>
      <c r="W2" s="160">
        <f t="shared" si="0"/>
        <v>0</v>
      </c>
      <c r="X2" s="266">
        <f t="shared" ref="X2:X44" si="16">COUNTIFS(kod_msu,$A2,klass,W$1,pobeda,"&gt;0",ovz,"да")</f>
        <v>0</v>
      </c>
      <c r="Y2" s="160">
        <f t="shared" ref="Y2:Y44" si="17">COUNTIFS(kod_msu,$A2,klass,W$1,pobeda,"&gt;0",city,"да")</f>
        <v>0</v>
      </c>
      <c r="Z2" s="160">
        <f t="shared" ref="Z2:Z44" si="18">COUNTIFS(kod_msu,$A2,klass,W$1,pobeda,"&gt;0",vill,"да")</f>
        <v>0</v>
      </c>
      <c r="AA2" s="160">
        <f t="shared" si="0"/>
        <v>0</v>
      </c>
      <c r="AB2" s="266">
        <f t="shared" ref="AB2:AB44" si="19">COUNTIFS(kod_msu,$A2,klass,AA$1,pobeda,"&gt;0",ovz,"да")</f>
        <v>0</v>
      </c>
      <c r="AC2" s="160">
        <f t="shared" ref="AC2:AC44" si="20">COUNTIFS(kod_msu,$A2,klass,AA$1,pobeda,"&gt;0",city,"да")</f>
        <v>0</v>
      </c>
      <c r="AD2" s="160">
        <f t="shared" ref="AD2:AD44" si="21">COUNTIFS(kod_msu,$A2,klass,AA$1,pobeda,"&gt;0",vill,"да")</f>
        <v>0</v>
      </c>
      <c r="AE2" s="160">
        <f t="shared" si="0"/>
        <v>0</v>
      </c>
      <c r="AF2" s="266">
        <f t="shared" ref="AF2:AF44" si="22">COUNTIFS(kod_msu,$A2,klass,AE$1,pobeda,"&gt;0",ovz,"да")</f>
        <v>0</v>
      </c>
      <c r="AG2" s="160">
        <f t="shared" ref="AG2:AG44" si="23">COUNTIFS(kod_msu,$A2,klass,AE$1,pobeda,"&gt;0",city,"да")</f>
        <v>0</v>
      </c>
      <c r="AH2" s="160">
        <f t="shared" ref="AH2:AH44" si="24">COUNTIFS(kod_msu,$A2,klass,AE$1,pobeda,"&gt;0",vill,"да")</f>
        <v>0</v>
      </c>
    </row>
    <row r="3" spans="1:34" ht="40.5">
      <c r="A3" s="5">
        <v>102</v>
      </c>
      <c r="B3" s="160" t="s">
        <v>200</v>
      </c>
      <c r="C3" s="160">
        <f t="shared" si="0"/>
        <v>0</v>
      </c>
      <c r="D3" s="266">
        <f t="shared" si="1"/>
        <v>0</v>
      </c>
      <c r="E3" s="160">
        <f t="shared" si="2"/>
        <v>0</v>
      </c>
      <c r="F3" s="160">
        <f t="shared" si="3"/>
        <v>0</v>
      </c>
      <c r="G3" s="160">
        <f t="shared" si="0"/>
        <v>0</v>
      </c>
      <c r="H3" s="266">
        <f t="shared" si="4"/>
        <v>0</v>
      </c>
      <c r="I3" s="160">
        <f t="shared" si="5"/>
        <v>0</v>
      </c>
      <c r="J3" s="160">
        <f t="shared" si="6"/>
        <v>0</v>
      </c>
      <c r="K3" s="160">
        <f t="shared" si="0"/>
        <v>0</v>
      </c>
      <c r="L3" s="266">
        <f t="shared" si="7"/>
        <v>0</v>
      </c>
      <c r="M3" s="160">
        <f t="shared" si="8"/>
        <v>0</v>
      </c>
      <c r="N3" s="160">
        <f t="shared" si="9"/>
        <v>0</v>
      </c>
      <c r="O3" s="160">
        <f t="shared" si="0"/>
        <v>0</v>
      </c>
      <c r="P3" s="266">
        <f t="shared" si="10"/>
        <v>0</v>
      </c>
      <c r="Q3" s="160">
        <f t="shared" si="11"/>
        <v>0</v>
      </c>
      <c r="R3" s="160">
        <f t="shared" si="12"/>
        <v>0</v>
      </c>
      <c r="S3" s="160">
        <f t="shared" si="0"/>
        <v>0</v>
      </c>
      <c r="T3" s="266">
        <f t="shared" si="13"/>
        <v>0</v>
      </c>
      <c r="U3" s="160">
        <f t="shared" si="14"/>
        <v>0</v>
      </c>
      <c r="V3" s="160">
        <f t="shared" si="15"/>
        <v>0</v>
      </c>
      <c r="W3" s="160">
        <f t="shared" si="0"/>
        <v>0</v>
      </c>
      <c r="X3" s="266">
        <f t="shared" si="16"/>
        <v>0</v>
      </c>
      <c r="Y3" s="160">
        <f t="shared" si="17"/>
        <v>0</v>
      </c>
      <c r="Z3" s="160">
        <f t="shared" si="18"/>
        <v>0</v>
      </c>
      <c r="AA3" s="160">
        <f t="shared" si="0"/>
        <v>0</v>
      </c>
      <c r="AB3" s="266">
        <f t="shared" si="19"/>
        <v>0</v>
      </c>
      <c r="AC3" s="160">
        <f t="shared" si="20"/>
        <v>0</v>
      </c>
      <c r="AD3" s="160">
        <f t="shared" si="21"/>
        <v>0</v>
      </c>
      <c r="AE3" s="160">
        <f t="shared" si="0"/>
        <v>0</v>
      </c>
      <c r="AF3" s="266">
        <f t="shared" si="22"/>
        <v>0</v>
      </c>
      <c r="AG3" s="160">
        <f t="shared" si="23"/>
        <v>0</v>
      </c>
      <c r="AH3" s="160">
        <f t="shared" si="24"/>
        <v>0</v>
      </c>
    </row>
    <row r="4" spans="1:34" ht="40.5">
      <c r="A4" s="5">
        <v>103</v>
      </c>
      <c r="B4" s="160" t="s">
        <v>201</v>
      </c>
      <c r="C4" s="160">
        <f t="shared" si="0"/>
        <v>0</v>
      </c>
      <c r="D4" s="266">
        <f t="shared" si="1"/>
        <v>0</v>
      </c>
      <c r="E4" s="160">
        <f t="shared" si="2"/>
        <v>0</v>
      </c>
      <c r="F4" s="160">
        <f t="shared" si="3"/>
        <v>0</v>
      </c>
      <c r="G4" s="160">
        <f t="shared" si="0"/>
        <v>0</v>
      </c>
      <c r="H4" s="266">
        <f t="shared" si="4"/>
        <v>0</v>
      </c>
      <c r="I4" s="160">
        <f t="shared" si="5"/>
        <v>0</v>
      </c>
      <c r="J4" s="160">
        <f t="shared" si="6"/>
        <v>0</v>
      </c>
      <c r="K4" s="160">
        <f t="shared" si="0"/>
        <v>0</v>
      </c>
      <c r="L4" s="266">
        <f t="shared" si="7"/>
        <v>0</v>
      </c>
      <c r="M4" s="160">
        <f t="shared" si="8"/>
        <v>0</v>
      </c>
      <c r="N4" s="160">
        <f t="shared" si="9"/>
        <v>0</v>
      </c>
      <c r="O4" s="160">
        <f t="shared" si="0"/>
        <v>0</v>
      </c>
      <c r="P4" s="266">
        <f t="shared" si="10"/>
        <v>0</v>
      </c>
      <c r="Q4" s="160">
        <f t="shared" si="11"/>
        <v>0</v>
      </c>
      <c r="R4" s="160">
        <f t="shared" si="12"/>
        <v>0</v>
      </c>
      <c r="S4" s="160">
        <f t="shared" si="0"/>
        <v>0</v>
      </c>
      <c r="T4" s="266">
        <f t="shared" si="13"/>
        <v>0</v>
      </c>
      <c r="U4" s="160">
        <f t="shared" si="14"/>
        <v>0</v>
      </c>
      <c r="V4" s="160">
        <f t="shared" si="15"/>
        <v>0</v>
      </c>
      <c r="W4" s="160">
        <f t="shared" si="0"/>
        <v>0</v>
      </c>
      <c r="X4" s="266">
        <f t="shared" si="16"/>
        <v>0</v>
      </c>
      <c r="Y4" s="160">
        <f t="shared" si="17"/>
        <v>0</v>
      </c>
      <c r="Z4" s="160">
        <f t="shared" si="18"/>
        <v>0</v>
      </c>
      <c r="AA4" s="160">
        <f t="shared" si="0"/>
        <v>0</v>
      </c>
      <c r="AB4" s="266">
        <f t="shared" si="19"/>
        <v>0</v>
      </c>
      <c r="AC4" s="160">
        <f t="shared" si="20"/>
        <v>0</v>
      </c>
      <c r="AD4" s="160">
        <f t="shared" si="21"/>
        <v>0</v>
      </c>
      <c r="AE4" s="160">
        <f t="shared" si="0"/>
        <v>0</v>
      </c>
      <c r="AF4" s="266">
        <f t="shared" si="22"/>
        <v>0</v>
      </c>
      <c r="AG4" s="160">
        <f t="shared" si="23"/>
        <v>0</v>
      </c>
      <c r="AH4" s="160">
        <f t="shared" si="24"/>
        <v>0</v>
      </c>
    </row>
    <row r="5" spans="1:34" ht="20.25">
      <c r="A5" s="5">
        <v>104</v>
      </c>
      <c r="B5" s="160" t="s">
        <v>66</v>
      </c>
      <c r="C5" s="160">
        <f t="shared" si="0"/>
        <v>0</v>
      </c>
      <c r="D5" s="266">
        <f t="shared" si="1"/>
        <v>0</v>
      </c>
      <c r="E5" s="160">
        <f t="shared" si="2"/>
        <v>0</v>
      </c>
      <c r="F5" s="160">
        <f t="shared" si="3"/>
        <v>0</v>
      </c>
      <c r="G5" s="160">
        <f t="shared" si="0"/>
        <v>0</v>
      </c>
      <c r="H5" s="266">
        <f t="shared" si="4"/>
        <v>0</v>
      </c>
      <c r="I5" s="160">
        <f t="shared" si="5"/>
        <v>0</v>
      </c>
      <c r="J5" s="160">
        <f t="shared" si="6"/>
        <v>0</v>
      </c>
      <c r="K5" s="160">
        <f t="shared" si="0"/>
        <v>0</v>
      </c>
      <c r="L5" s="266">
        <f t="shared" si="7"/>
        <v>0</v>
      </c>
      <c r="M5" s="160">
        <f t="shared" si="8"/>
        <v>0</v>
      </c>
      <c r="N5" s="160">
        <f t="shared" si="9"/>
        <v>0</v>
      </c>
      <c r="O5" s="160">
        <f t="shared" si="0"/>
        <v>0</v>
      </c>
      <c r="P5" s="266">
        <f t="shared" si="10"/>
        <v>0</v>
      </c>
      <c r="Q5" s="160">
        <f t="shared" si="11"/>
        <v>0</v>
      </c>
      <c r="R5" s="160">
        <f t="shared" si="12"/>
        <v>0</v>
      </c>
      <c r="S5" s="160">
        <f t="shared" si="0"/>
        <v>0</v>
      </c>
      <c r="T5" s="266">
        <f t="shared" si="13"/>
        <v>0</v>
      </c>
      <c r="U5" s="160">
        <f t="shared" si="14"/>
        <v>0</v>
      </c>
      <c r="V5" s="160">
        <f t="shared" si="15"/>
        <v>0</v>
      </c>
      <c r="W5" s="160">
        <f t="shared" si="0"/>
        <v>0</v>
      </c>
      <c r="X5" s="266">
        <f t="shared" si="16"/>
        <v>0</v>
      </c>
      <c r="Y5" s="160">
        <f t="shared" si="17"/>
        <v>0</v>
      </c>
      <c r="Z5" s="160">
        <f t="shared" si="18"/>
        <v>0</v>
      </c>
      <c r="AA5" s="160">
        <f t="shared" si="0"/>
        <v>0</v>
      </c>
      <c r="AB5" s="266">
        <f t="shared" si="19"/>
        <v>0</v>
      </c>
      <c r="AC5" s="160">
        <f t="shared" si="20"/>
        <v>0</v>
      </c>
      <c r="AD5" s="160">
        <f t="shared" si="21"/>
        <v>0</v>
      </c>
      <c r="AE5" s="160">
        <f t="shared" si="0"/>
        <v>0</v>
      </c>
      <c r="AF5" s="266">
        <f t="shared" si="22"/>
        <v>0</v>
      </c>
      <c r="AG5" s="160">
        <f t="shared" si="23"/>
        <v>0</v>
      </c>
      <c r="AH5" s="160">
        <f t="shared" si="24"/>
        <v>0</v>
      </c>
    </row>
    <row r="6" spans="1:34" ht="20.25">
      <c r="A6" s="5">
        <v>105</v>
      </c>
      <c r="B6" s="160" t="s">
        <v>67</v>
      </c>
      <c r="C6" s="160">
        <f t="shared" si="0"/>
        <v>0</v>
      </c>
      <c r="D6" s="266">
        <f t="shared" si="1"/>
        <v>0</v>
      </c>
      <c r="E6" s="160">
        <f t="shared" si="2"/>
        <v>0</v>
      </c>
      <c r="F6" s="160">
        <f t="shared" si="3"/>
        <v>0</v>
      </c>
      <c r="G6" s="160">
        <f t="shared" si="0"/>
        <v>0</v>
      </c>
      <c r="H6" s="266">
        <f t="shared" si="4"/>
        <v>0</v>
      </c>
      <c r="I6" s="160">
        <f t="shared" si="5"/>
        <v>0</v>
      </c>
      <c r="J6" s="160">
        <f t="shared" si="6"/>
        <v>0</v>
      </c>
      <c r="K6" s="160">
        <f t="shared" si="0"/>
        <v>0</v>
      </c>
      <c r="L6" s="266">
        <f t="shared" si="7"/>
        <v>0</v>
      </c>
      <c r="M6" s="160">
        <f t="shared" si="8"/>
        <v>0</v>
      </c>
      <c r="N6" s="160">
        <f t="shared" si="9"/>
        <v>0</v>
      </c>
      <c r="O6" s="160">
        <f t="shared" si="0"/>
        <v>0</v>
      </c>
      <c r="P6" s="266">
        <f t="shared" si="10"/>
        <v>0</v>
      </c>
      <c r="Q6" s="160">
        <f t="shared" si="11"/>
        <v>0</v>
      </c>
      <c r="R6" s="160">
        <f t="shared" si="12"/>
        <v>0</v>
      </c>
      <c r="S6" s="160">
        <f t="shared" si="0"/>
        <v>0</v>
      </c>
      <c r="T6" s="266">
        <f t="shared" si="13"/>
        <v>0</v>
      </c>
      <c r="U6" s="160">
        <f t="shared" si="14"/>
        <v>0</v>
      </c>
      <c r="V6" s="160">
        <f t="shared" si="15"/>
        <v>0</v>
      </c>
      <c r="W6" s="160">
        <f t="shared" ref="W6:AE6" si="25">COUNTIFS(kod_msu,$A6,klass,W$1,pobeda,"&gt;0")</f>
        <v>0</v>
      </c>
      <c r="X6" s="266">
        <f t="shared" si="16"/>
        <v>0</v>
      </c>
      <c r="Y6" s="160">
        <f t="shared" si="17"/>
        <v>0</v>
      </c>
      <c r="Z6" s="160">
        <f t="shared" si="18"/>
        <v>0</v>
      </c>
      <c r="AA6" s="160">
        <f t="shared" si="25"/>
        <v>0</v>
      </c>
      <c r="AB6" s="266">
        <f t="shared" si="19"/>
        <v>0</v>
      </c>
      <c r="AC6" s="160">
        <f t="shared" si="20"/>
        <v>0</v>
      </c>
      <c r="AD6" s="160">
        <f t="shared" si="21"/>
        <v>0</v>
      </c>
      <c r="AE6" s="160">
        <f t="shared" si="25"/>
        <v>0</v>
      </c>
      <c r="AF6" s="266">
        <f t="shared" si="22"/>
        <v>0</v>
      </c>
      <c r="AG6" s="160">
        <f t="shared" si="23"/>
        <v>0</v>
      </c>
      <c r="AH6" s="160">
        <f t="shared" si="24"/>
        <v>0</v>
      </c>
    </row>
    <row r="7" spans="1:34" ht="40.5">
      <c r="A7" s="5">
        <v>106</v>
      </c>
      <c r="B7" s="160" t="s">
        <v>68</v>
      </c>
      <c r="C7" s="160">
        <f t="shared" ref="C7:O44" si="26">COUNTIFS(kod_msu,$A7,klass,C$1,pobeda,"&gt;0")</f>
        <v>0</v>
      </c>
      <c r="D7" s="266">
        <f t="shared" si="1"/>
        <v>0</v>
      </c>
      <c r="E7" s="160">
        <f t="shared" si="2"/>
        <v>0</v>
      </c>
      <c r="F7" s="160">
        <f t="shared" si="3"/>
        <v>0</v>
      </c>
      <c r="G7" s="160">
        <f t="shared" si="26"/>
        <v>0</v>
      </c>
      <c r="H7" s="266">
        <f t="shared" si="4"/>
        <v>0</v>
      </c>
      <c r="I7" s="160">
        <f t="shared" si="5"/>
        <v>0</v>
      </c>
      <c r="J7" s="160">
        <f t="shared" si="6"/>
        <v>0</v>
      </c>
      <c r="K7" s="160">
        <f t="shared" si="26"/>
        <v>0</v>
      </c>
      <c r="L7" s="266">
        <f t="shared" si="7"/>
        <v>0</v>
      </c>
      <c r="M7" s="160">
        <f t="shared" si="8"/>
        <v>0</v>
      </c>
      <c r="N7" s="160">
        <f t="shared" si="9"/>
        <v>0</v>
      </c>
      <c r="O7" s="160">
        <f t="shared" si="26"/>
        <v>0</v>
      </c>
      <c r="P7" s="266">
        <f t="shared" si="10"/>
        <v>0</v>
      </c>
      <c r="Q7" s="160">
        <f t="shared" si="11"/>
        <v>0</v>
      </c>
      <c r="R7" s="160">
        <f t="shared" si="12"/>
        <v>0</v>
      </c>
      <c r="S7" s="160">
        <f t="shared" ref="S7:AE44" si="27">COUNTIFS(kod_msu,$A7,klass,S$1,pobeda,"&gt;0")</f>
        <v>0</v>
      </c>
      <c r="T7" s="266">
        <f t="shared" si="13"/>
        <v>0</v>
      </c>
      <c r="U7" s="160">
        <f t="shared" si="14"/>
        <v>0</v>
      </c>
      <c r="V7" s="160">
        <f t="shared" si="15"/>
        <v>0</v>
      </c>
      <c r="W7" s="160">
        <f t="shared" si="27"/>
        <v>0</v>
      </c>
      <c r="X7" s="266">
        <f t="shared" si="16"/>
        <v>0</v>
      </c>
      <c r="Y7" s="160">
        <f t="shared" si="17"/>
        <v>0</v>
      </c>
      <c r="Z7" s="160">
        <f t="shared" si="18"/>
        <v>0</v>
      </c>
      <c r="AA7" s="160">
        <f t="shared" si="27"/>
        <v>0</v>
      </c>
      <c r="AB7" s="266">
        <f t="shared" si="19"/>
        <v>0</v>
      </c>
      <c r="AC7" s="160">
        <f t="shared" si="20"/>
        <v>0</v>
      </c>
      <c r="AD7" s="160">
        <f t="shared" si="21"/>
        <v>0</v>
      </c>
      <c r="AE7" s="160">
        <f t="shared" si="27"/>
        <v>0</v>
      </c>
      <c r="AF7" s="266">
        <f t="shared" si="22"/>
        <v>0</v>
      </c>
      <c r="AG7" s="160">
        <f t="shared" si="23"/>
        <v>0</v>
      </c>
      <c r="AH7" s="160">
        <f t="shared" si="24"/>
        <v>0</v>
      </c>
    </row>
    <row r="8" spans="1:34" ht="40.5">
      <c r="A8" s="5">
        <v>107</v>
      </c>
      <c r="B8" s="160" t="s">
        <v>202</v>
      </c>
      <c r="C8" s="160">
        <f t="shared" si="26"/>
        <v>0</v>
      </c>
      <c r="D8" s="266">
        <f t="shared" si="1"/>
        <v>0</v>
      </c>
      <c r="E8" s="160">
        <f t="shared" si="2"/>
        <v>0</v>
      </c>
      <c r="F8" s="160">
        <f t="shared" si="3"/>
        <v>0</v>
      </c>
      <c r="G8" s="160">
        <f t="shared" si="26"/>
        <v>0</v>
      </c>
      <c r="H8" s="266">
        <f t="shared" si="4"/>
        <v>0</v>
      </c>
      <c r="I8" s="160">
        <f t="shared" si="5"/>
        <v>0</v>
      </c>
      <c r="J8" s="160">
        <f t="shared" si="6"/>
        <v>0</v>
      </c>
      <c r="K8" s="160">
        <f t="shared" si="26"/>
        <v>0</v>
      </c>
      <c r="L8" s="266">
        <f t="shared" si="7"/>
        <v>0</v>
      </c>
      <c r="M8" s="160">
        <f t="shared" si="8"/>
        <v>0</v>
      </c>
      <c r="N8" s="160">
        <f t="shared" si="9"/>
        <v>0</v>
      </c>
      <c r="O8" s="160">
        <f t="shared" si="26"/>
        <v>0</v>
      </c>
      <c r="P8" s="266">
        <f t="shared" si="10"/>
        <v>0</v>
      </c>
      <c r="Q8" s="160">
        <f t="shared" si="11"/>
        <v>0</v>
      </c>
      <c r="R8" s="160">
        <f t="shared" si="12"/>
        <v>0</v>
      </c>
      <c r="S8" s="160">
        <f t="shared" si="27"/>
        <v>0</v>
      </c>
      <c r="T8" s="266">
        <f t="shared" si="13"/>
        <v>0</v>
      </c>
      <c r="U8" s="160">
        <f t="shared" si="14"/>
        <v>0</v>
      </c>
      <c r="V8" s="160">
        <f t="shared" si="15"/>
        <v>0</v>
      </c>
      <c r="W8" s="160">
        <f t="shared" si="27"/>
        <v>0</v>
      </c>
      <c r="X8" s="266">
        <f t="shared" si="16"/>
        <v>0</v>
      </c>
      <c r="Y8" s="160">
        <f t="shared" si="17"/>
        <v>0</v>
      </c>
      <c r="Z8" s="160">
        <f t="shared" si="18"/>
        <v>0</v>
      </c>
      <c r="AA8" s="160">
        <f t="shared" si="27"/>
        <v>0</v>
      </c>
      <c r="AB8" s="266">
        <f t="shared" si="19"/>
        <v>0</v>
      </c>
      <c r="AC8" s="160">
        <f t="shared" si="20"/>
        <v>0</v>
      </c>
      <c r="AD8" s="160">
        <f t="shared" si="21"/>
        <v>0</v>
      </c>
      <c r="AE8" s="160">
        <f t="shared" si="27"/>
        <v>0</v>
      </c>
      <c r="AF8" s="266">
        <f t="shared" si="22"/>
        <v>0</v>
      </c>
      <c r="AG8" s="160">
        <f t="shared" si="23"/>
        <v>0</v>
      </c>
      <c r="AH8" s="160">
        <f t="shared" si="24"/>
        <v>0</v>
      </c>
    </row>
    <row r="9" spans="1:34" ht="40.5">
      <c r="A9" s="5">
        <v>108</v>
      </c>
      <c r="B9" s="160" t="s">
        <v>203</v>
      </c>
      <c r="C9" s="160">
        <f t="shared" si="26"/>
        <v>0</v>
      </c>
      <c r="D9" s="266">
        <f t="shared" si="1"/>
        <v>0</v>
      </c>
      <c r="E9" s="160">
        <f t="shared" si="2"/>
        <v>0</v>
      </c>
      <c r="F9" s="160">
        <f t="shared" si="3"/>
        <v>0</v>
      </c>
      <c r="G9" s="160">
        <f t="shared" si="26"/>
        <v>0</v>
      </c>
      <c r="H9" s="266">
        <f t="shared" si="4"/>
        <v>0</v>
      </c>
      <c r="I9" s="160">
        <f t="shared" si="5"/>
        <v>0</v>
      </c>
      <c r="J9" s="160">
        <f t="shared" si="6"/>
        <v>0</v>
      </c>
      <c r="K9" s="160">
        <f t="shared" si="26"/>
        <v>0</v>
      </c>
      <c r="L9" s="266">
        <f t="shared" si="7"/>
        <v>0</v>
      </c>
      <c r="M9" s="160">
        <f t="shared" si="8"/>
        <v>0</v>
      </c>
      <c r="N9" s="160">
        <f t="shared" si="9"/>
        <v>0</v>
      </c>
      <c r="O9" s="160">
        <f t="shared" si="26"/>
        <v>0</v>
      </c>
      <c r="P9" s="266">
        <f t="shared" si="10"/>
        <v>0</v>
      </c>
      <c r="Q9" s="160">
        <f t="shared" si="11"/>
        <v>0</v>
      </c>
      <c r="R9" s="160">
        <f t="shared" si="12"/>
        <v>0</v>
      </c>
      <c r="S9" s="160">
        <f t="shared" si="27"/>
        <v>0</v>
      </c>
      <c r="T9" s="266">
        <f t="shared" si="13"/>
        <v>0</v>
      </c>
      <c r="U9" s="160">
        <f t="shared" si="14"/>
        <v>0</v>
      </c>
      <c r="V9" s="160">
        <f t="shared" si="15"/>
        <v>0</v>
      </c>
      <c r="W9" s="160">
        <f t="shared" si="27"/>
        <v>0</v>
      </c>
      <c r="X9" s="266">
        <f t="shared" si="16"/>
        <v>0</v>
      </c>
      <c r="Y9" s="160">
        <f t="shared" si="17"/>
        <v>0</v>
      </c>
      <c r="Z9" s="160">
        <f t="shared" si="18"/>
        <v>0</v>
      </c>
      <c r="AA9" s="160">
        <f t="shared" si="27"/>
        <v>0</v>
      </c>
      <c r="AB9" s="266">
        <f t="shared" si="19"/>
        <v>0</v>
      </c>
      <c r="AC9" s="160">
        <f t="shared" si="20"/>
        <v>0</v>
      </c>
      <c r="AD9" s="160">
        <f t="shared" si="21"/>
        <v>0</v>
      </c>
      <c r="AE9" s="160">
        <f t="shared" si="27"/>
        <v>0</v>
      </c>
      <c r="AF9" s="266">
        <f t="shared" si="22"/>
        <v>0</v>
      </c>
      <c r="AG9" s="160">
        <f t="shared" si="23"/>
        <v>0</v>
      </c>
      <c r="AH9" s="160">
        <f t="shared" si="24"/>
        <v>0</v>
      </c>
    </row>
    <row r="10" spans="1:34" ht="20.25">
      <c r="A10" s="5">
        <v>109</v>
      </c>
      <c r="B10" s="160" t="s">
        <v>69</v>
      </c>
      <c r="C10" s="160">
        <f t="shared" si="26"/>
        <v>0</v>
      </c>
      <c r="D10" s="266">
        <f t="shared" si="1"/>
        <v>0</v>
      </c>
      <c r="E10" s="160">
        <f t="shared" si="2"/>
        <v>0</v>
      </c>
      <c r="F10" s="160">
        <f t="shared" si="3"/>
        <v>0</v>
      </c>
      <c r="G10" s="160">
        <f t="shared" si="26"/>
        <v>0</v>
      </c>
      <c r="H10" s="266">
        <f t="shared" si="4"/>
        <v>0</v>
      </c>
      <c r="I10" s="160">
        <f t="shared" si="5"/>
        <v>0</v>
      </c>
      <c r="J10" s="160">
        <f t="shared" si="6"/>
        <v>0</v>
      </c>
      <c r="K10" s="160">
        <f t="shared" si="26"/>
        <v>0</v>
      </c>
      <c r="L10" s="266">
        <f t="shared" si="7"/>
        <v>0</v>
      </c>
      <c r="M10" s="160">
        <f t="shared" si="8"/>
        <v>0</v>
      </c>
      <c r="N10" s="160">
        <f t="shared" si="9"/>
        <v>0</v>
      </c>
      <c r="O10" s="160">
        <f t="shared" si="26"/>
        <v>0</v>
      </c>
      <c r="P10" s="266">
        <f t="shared" si="10"/>
        <v>0</v>
      </c>
      <c r="Q10" s="160">
        <f t="shared" si="11"/>
        <v>0</v>
      </c>
      <c r="R10" s="160">
        <f t="shared" si="12"/>
        <v>0</v>
      </c>
      <c r="S10" s="160">
        <f t="shared" si="27"/>
        <v>0</v>
      </c>
      <c r="T10" s="266">
        <f t="shared" si="13"/>
        <v>0</v>
      </c>
      <c r="U10" s="160">
        <f t="shared" si="14"/>
        <v>0</v>
      </c>
      <c r="V10" s="160">
        <f t="shared" si="15"/>
        <v>0</v>
      </c>
      <c r="W10" s="160">
        <f t="shared" si="27"/>
        <v>0</v>
      </c>
      <c r="X10" s="266">
        <f t="shared" si="16"/>
        <v>0</v>
      </c>
      <c r="Y10" s="160">
        <f t="shared" si="17"/>
        <v>0</v>
      </c>
      <c r="Z10" s="160">
        <f t="shared" si="18"/>
        <v>0</v>
      </c>
      <c r="AA10" s="160">
        <f t="shared" si="27"/>
        <v>0</v>
      </c>
      <c r="AB10" s="266">
        <f t="shared" si="19"/>
        <v>0</v>
      </c>
      <c r="AC10" s="160">
        <f t="shared" si="20"/>
        <v>0</v>
      </c>
      <c r="AD10" s="160">
        <f t="shared" si="21"/>
        <v>0</v>
      </c>
      <c r="AE10" s="160">
        <f t="shared" si="27"/>
        <v>0</v>
      </c>
      <c r="AF10" s="266">
        <f t="shared" si="22"/>
        <v>0</v>
      </c>
      <c r="AG10" s="160">
        <f t="shared" si="23"/>
        <v>0</v>
      </c>
      <c r="AH10" s="160">
        <f t="shared" si="24"/>
        <v>0</v>
      </c>
    </row>
    <row r="11" spans="1:34" ht="40.5">
      <c r="A11" s="5">
        <v>110</v>
      </c>
      <c r="B11" s="160" t="s">
        <v>70</v>
      </c>
      <c r="C11" s="160">
        <f t="shared" si="26"/>
        <v>0</v>
      </c>
      <c r="D11" s="266">
        <f t="shared" si="1"/>
        <v>0</v>
      </c>
      <c r="E11" s="160">
        <f t="shared" si="2"/>
        <v>0</v>
      </c>
      <c r="F11" s="160">
        <f t="shared" si="3"/>
        <v>0</v>
      </c>
      <c r="G11" s="160">
        <f t="shared" si="26"/>
        <v>0</v>
      </c>
      <c r="H11" s="266">
        <f t="shared" si="4"/>
        <v>0</v>
      </c>
      <c r="I11" s="160">
        <f t="shared" si="5"/>
        <v>0</v>
      </c>
      <c r="J11" s="160">
        <f t="shared" si="6"/>
        <v>0</v>
      </c>
      <c r="K11" s="160">
        <f t="shared" si="26"/>
        <v>0</v>
      </c>
      <c r="L11" s="266">
        <f t="shared" si="7"/>
        <v>0</v>
      </c>
      <c r="M11" s="160">
        <f t="shared" si="8"/>
        <v>0</v>
      </c>
      <c r="N11" s="160">
        <f t="shared" si="9"/>
        <v>0</v>
      </c>
      <c r="O11" s="160">
        <f t="shared" si="26"/>
        <v>0</v>
      </c>
      <c r="P11" s="266">
        <f t="shared" si="10"/>
        <v>0</v>
      </c>
      <c r="Q11" s="160">
        <f t="shared" si="11"/>
        <v>0</v>
      </c>
      <c r="R11" s="160">
        <f t="shared" si="12"/>
        <v>0</v>
      </c>
      <c r="S11" s="160">
        <f t="shared" si="27"/>
        <v>0</v>
      </c>
      <c r="T11" s="266">
        <f t="shared" si="13"/>
        <v>0</v>
      </c>
      <c r="U11" s="160">
        <f t="shared" si="14"/>
        <v>0</v>
      </c>
      <c r="V11" s="160">
        <f t="shared" si="15"/>
        <v>0</v>
      </c>
      <c r="W11" s="160">
        <f t="shared" si="27"/>
        <v>0</v>
      </c>
      <c r="X11" s="266">
        <f t="shared" si="16"/>
        <v>0</v>
      </c>
      <c r="Y11" s="160">
        <f t="shared" si="17"/>
        <v>0</v>
      </c>
      <c r="Z11" s="160">
        <f t="shared" si="18"/>
        <v>0</v>
      </c>
      <c r="AA11" s="160">
        <f t="shared" si="27"/>
        <v>0</v>
      </c>
      <c r="AB11" s="266">
        <f t="shared" si="19"/>
        <v>0</v>
      </c>
      <c r="AC11" s="160">
        <f t="shared" si="20"/>
        <v>0</v>
      </c>
      <c r="AD11" s="160">
        <f t="shared" si="21"/>
        <v>0</v>
      </c>
      <c r="AE11" s="160">
        <f t="shared" si="27"/>
        <v>0</v>
      </c>
      <c r="AF11" s="266">
        <f t="shared" si="22"/>
        <v>0</v>
      </c>
      <c r="AG11" s="160">
        <f t="shared" si="23"/>
        <v>0</v>
      </c>
      <c r="AH11" s="160">
        <f t="shared" si="24"/>
        <v>0</v>
      </c>
    </row>
    <row r="12" spans="1:34" ht="40.5">
      <c r="A12" s="5">
        <v>112</v>
      </c>
      <c r="B12" s="160" t="s">
        <v>204</v>
      </c>
      <c r="C12" s="160">
        <f t="shared" si="26"/>
        <v>0</v>
      </c>
      <c r="D12" s="266">
        <f t="shared" si="1"/>
        <v>0</v>
      </c>
      <c r="E12" s="160">
        <f t="shared" si="2"/>
        <v>0</v>
      </c>
      <c r="F12" s="160">
        <f t="shared" si="3"/>
        <v>0</v>
      </c>
      <c r="G12" s="160">
        <f t="shared" si="26"/>
        <v>0</v>
      </c>
      <c r="H12" s="266">
        <f t="shared" si="4"/>
        <v>0</v>
      </c>
      <c r="I12" s="160">
        <f t="shared" si="5"/>
        <v>0</v>
      </c>
      <c r="J12" s="160">
        <f t="shared" si="6"/>
        <v>0</v>
      </c>
      <c r="K12" s="160">
        <f t="shared" si="26"/>
        <v>0</v>
      </c>
      <c r="L12" s="266">
        <f t="shared" si="7"/>
        <v>0</v>
      </c>
      <c r="M12" s="160">
        <f t="shared" si="8"/>
        <v>0</v>
      </c>
      <c r="N12" s="160">
        <f t="shared" si="9"/>
        <v>0</v>
      </c>
      <c r="O12" s="160">
        <f t="shared" si="26"/>
        <v>0</v>
      </c>
      <c r="P12" s="266">
        <f t="shared" si="10"/>
        <v>0</v>
      </c>
      <c r="Q12" s="160">
        <f t="shared" si="11"/>
        <v>0</v>
      </c>
      <c r="R12" s="160">
        <f t="shared" si="12"/>
        <v>0</v>
      </c>
      <c r="S12" s="160">
        <f t="shared" si="27"/>
        <v>0</v>
      </c>
      <c r="T12" s="266">
        <f t="shared" si="13"/>
        <v>0</v>
      </c>
      <c r="U12" s="160">
        <f t="shared" si="14"/>
        <v>0</v>
      </c>
      <c r="V12" s="160">
        <f t="shared" si="15"/>
        <v>0</v>
      </c>
      <c r="W12" s="160">
        <f t="shared" si="27"/>
        <v>0</v>
      </c>
      <c r="X12" s="266">
        <f t="shared" si="16"/>
        <v>0</v>
      </c>
      <c r="Y12" s="160">
        <f t="shared" si="17"/>
        <v>0</v>
      </c>
      <c r="Z12" s="160">
        <f t="shared" si="18"/>
        <v>0</v>
      </c>
      <c r="AA12" s="160">
        <f t="shared" si="27"/>
        <v>0</v>
      </c>
      <c r="AB12" s="266">
        <f t="shared" si="19"/>
        <v>0</v>
      </c>
      <c r="AC12" s="160">
        <f t="shared" si="20"/>
        <v>0</v>
      </c>
      <c r="AD12" s="160">
        <f t="shared" si="21"/>
        <v>0</v>
      </c>
      <c r="AE12" s="160">
        <f t="shared" si="27"/>
        <v>0</v>
      </c>
      <c r="AF12" s="266">
        <f t="shared" si="22"/>
        <v>0</v>
      </c>
      <c r="AG12" s="160">
        <f t="shared" si="23"/>
        <v>0</v>
      </c>
      <c r="AH12" s="160">
        <f t="shared" si="24"/>
        <v>0</v>
      </c>
    </row>
    <row r="13" spans="1:34" ht="40.5">
      <c r="A13" s="5">
        <v>113</v>
      </c>
      <c r="B13" s="160" t="s">
        <v>71</v>
      </c>
      <c r="C13" s="160">
        <f t="shared" si="26"/>
        <v>0</v>
      </c>
      <c r="D13" s="266">
        <f t="shared" si="1"/>
        <v>0</v>
      </c>
      <c r="E13" s="160">
        <f t="shared" si="2"/>
        <v>0</v>
      </c>
      <c r="F13" s="160">
        <f t="shared" si="3"/>
        <v>0</v>
      </c>
      <c r="G13" s="160">
        <f t="shared" si="26"/>
        <v>0</v>
      </c>
      <c r="H13" s="266">
        <f t="shared" si="4"/>
        <v>0</v>
      </c>
      <c r="I13" s="160">
        <f t="shared" si="5"/>
        <v>0</v>
      </c>
      <c r="J13" s="160">
        <f t="shared" si="6"/>
        <v>0</v>
      </c>
      <c r="K13" s="160">
        <f t="shared" si="26"/>
        <v>0</v>
      </c>
      <c r="L13" s="266">
        <f t="shared" si="7"/>
        <v>0</v>
      </c>
      <c r="M13" s="160">
        <f t="shared" si="8"/>
        <v>0</v>
      </c>
      <c r="N13" s="160">
        <f t="shared" si="9"/>
        <v>0</v>
      </c>
      <c r="O13" s="160">
        <f t="shared" si="26"/>
        <v>0</v>
      </c>
      <c r="P13" s="266">
        <f t="shared" si="10"/>
        <v>0</v>
      </c>
      <c r="Q13" s="160">
        <f t="shared" si="11"/>
        <v>0</v>
      </c>
      <c r="R13" s="160">
        <f t="shared" si="12"/>
        <v>0</v>
      </c>
      <c r="S13" s="160">
        <f t="shared" si="27"/>
        <v>0</v>
      </c>
      <c r="T13" s="266">
        <f t="shared" si="13"/>
        <v>0</v>
      </c>
      <c r="U13" s="160">
        <f t="shared" si="14"/>
        <v>0</v>
      </c>
      <c r="V13" s="160">
        <f t="shared" si="15"/>
        <v>0</v>
      </c>
      <c r="W13" s="160">
        <f t="shared" si="27"/>
        <v>0</v>
      </c>
      <c r="X13" s="266">
        <f t="shared" si="16"/>
        <v>0</v>
      </c>
      <c r="Y13" s="160">
        <f t="shared" si="17"/>
        <v>0</v>
      </c>
      <c r="Z13" s="160">
        <f t="shared" si="18"/>
        <v>0</v>
      </c>
      <c r="AA13" s="160">
        <f t="shared" si="27"/>
        <v>0</v>
      </c>
      <c r="AB13" s="266">
        <f t="shared" si="19"/>
        <v>0</v>
      </c>
      <c r="AC13" s="160">
        <f t="shared" si="20"/>
        <v>0</v>
      </c>
      <c r="AD13" s="160">
        <f t="shared" si="21"/>
        <v>0</v>
      </c>
      <c r="AE13" s="160">
        <f t="shared" si="27"/>
        <v>0</v>
      </c>
      <c r="AF13" s="266">
        <f t="shared" si="22"/>
        <v>0</v>
      </c>
      <c r="AG13" s="160">
        <f t="shared" si="23"/>
        <v>0</v>
      </c>
      <c r="AH13" s="160">
        <f t="shared" si="24"/>
        <v>0</v>
      </c>
    </row>
    <row r="14" spans="1:34" ht="40.5">
      <c r="A14" s="5">
        <v>114</v>
      </c>
      <c r="B14" s="160" t="s">
        <v>205</v>
      </c>
      <c r="C14" s="160">
        <f t="shared" si="26"/>
        <v>0</v>
      </c>
      <c r="D14" s="266">
        <f t="shared" si="1"/>
        <v>0</v>
      </c>
      <c r="E14" s="160">
        <f t="shared" si="2"/>
        <v>0</v>
      </c>
      <c r="F14" s="160">
        <f t="shared" si="3"/>
        <v>0</v>
      </c>
      <c r="G14" s="160">
        <f t="shared" si="26"/>
        <v>0</v>
      </c>
      <c r="H14" s="266">
        <f t="shared" si="4"/>
        <v>0</v>
      </c>
      <c r="I14" s="160">
        <f t="shared" si="5"/>
        <v>0</v>
      </c>
      <c r="J14" s="160">
        <f t="shared" si="6"/>
        <v>0</v>
      </c>
      <c r="K14" s="160">
        <f t="shared" si="26"/>
        <v>0</v>
      </c>
      <c r="L14" s="266">
        <f t="shared" si="7"/>
        <v>0</v>
      </c>
      <c r="M14" s="160">
        <f t="shared" si="8"/>
        <v>0</v>
      </c>
      <c r="N14" s="160">
        <f t="shared" si="9"/>
        <v>0</v>
      </c>
      <c r="O14" s="160">
        <f t="shared" si="26"/>
        <v>0</v>
      </c>
      <c r="P14" s="266">
        <f t="shared" si="10"/>
        <v>0</v>
      </c>
      <c r="Q14" s="160">
        <f t="shared" si="11"/>
        <v>0</v>
      </c>
      <c r="R14" s="160">
        <f t="shared" si="12"/>
        <v>0</v>
      </c>
      <c r="S14" s="160">
        <f t="shared" si="27"/>
        <v>0</v>
      </c>
      <c r="T14" s="266">
        <f t="shared" si="13"/>
        <v>0</v>
      </c>
      <c r="U14" s="160">
        <f t="shared" si="14"/>
        <v>0</v>
      </c>
      <c r="V14" s="160">
        <f t="shared" si="15"/>
        <v>0</v>
      </c>
      <c r="W14" s="160">
        <f t="shared" si="27"/>
        <v>0</v>
      </c>
      <c r="X14" s="266">
        <f t="shared" si="16"/>
        <v>0</v>
      </c>
      <c r="Y14" s="160">
        <f t="shared" si="17"/>
        <v>0</v>
      </c>
      <c r="Z14" s="160">
        <f t="shared" si="18"/>
        <v>0</v>
      </c>
      <c r="AA14" s="160">
        <f t="shared" si="27"/>
        <v>0</v>
      </c>
      <c r="AB14" s="266">
        <f t="shared" si="19"/>
        <v>0</v>
      </c>
      <c r="AC14" s="160">
        <f t="shared" si="20"/>
        <v>0</v>
      </c>
      <c r="AD14" s="160">
        <f t="shared" si="21"/>
        <v>0</v>
      </c>
      <c r="AE14" s="160">
        <f t="shared" si="27"/>
        <v>0</v>
      </c>
      <c r="AF14" s="266">
        <f t="shared" si="22"/>
        <v>0</v>
      </c>
      <c r="AG14" s="160">
        <f t="shared" si="23"/>
        <v>0</v>
      </c>
      <c r="AH14" s="160">
        <f t="shared" si="24"/>
        <v>0</v>
      </c>
    </row>
    <row r="15" spans="1:34" ht="20.25">
      <c r="A15" s="5">
        <v>115</v>
      </c>
      <c r="B15" s="160" t="s">
        <v>72</v>
      </c>
      <c r="C15" s="160">
        <f t="shared" si="26"/>
        <v>0</v>
      </c>
      <c r="D15" s="266">
        <f t="shared" si="1"/>
        <v>0</v>
      </c>
      <c r="E15" s="160">
        <f t="shared" si="2"/>
        <v>0</v>
      </c>
      <c r="F15" s="160">
        <f t="shared" si="3"/>
        <v>0</v>
      </c>
      <c r="G15" s="160">
        <f t="shared" si="26"/>
        <v>0</v>
      </c>
      <c r="H15" s="266">
        <f t="shared" si="4"/>
        <v>0</v>
      </c>
      <c r="I15" s="160">
        <f t="shared" si="5"/>
        <v>0</v>
      </c>
      <c r="J15" s="160">
        <f t="shared" si="6"/>
        <v>0</v>
      </c>
      <c r="K15" s="160">
        <f t="shared" si="26"/>
        <v>0</v>
      </c>
      <c r="L15" s="266">
        <f t="shared" si="7"/>
        <v>0</v>
      </c>
      <c r="M15" s="160">
        <f t="shared" si="8"/>
        <v>0</v>
      </c>
      <c r="N15" s="160">
        <f t="shared" si="9"/>
        <v>0</v>
      </c>
      <c r="O15" s="160">
        <f t="shared" si="26"/>
        <v>0</v>
      </c>
      <c r="P15" s="266">
        <f t="shared" si="10"/>
        <v>0</v>
      </c>
      <c r="Q15" s="160">
        <f t="shared" si="11"/>
        <v>0</v>
      </c>
      <c r="R15" s="160">
        <f t="shared" si="12"/>
        <v>0</v>
      </c>
      <c r="S15" s="160">
        <f t="shared" si="27"/>
        <v>0</v>
      </c>
      <c r="T15" s="266">
        <f t="shared" si="13"/>
        <v>0</v>
      </c>
      <c r="U15" s="160">
        <f t="shared" si="14"/>
        <v>0</v>
      </c>
      <c r="V15" s="160">
        <f t="shared" si="15"/>
        <v>0</v>
      </c>
      <c r="W15" s="160">
        <f t="shared" si="27"/>
        <v>0</v>
      </c>
      <c r="X15" s="266">
        <f t="shared" si="16"/>
        <v>0</v>
      </c>
      <c r="Y15" s="160">
        <f t="shared" si="17"/>
        <v>0</v>
      </c>
      <c r="Z15" s="160">
        <f t="shared" si="18"/>
        <v>0</v>
      </c>
      <c r="AA15" s="160">
        <f t="shared" si="27"/>
        <v>0</v>
      </c>
      <c r="AB15" s="266">
        <f t="shared" si="19"/>
        <v>0</v>
      </c>
      <c r="AC15" s="160">
        <f t="shared" si="20"/>
        <v>0</v>
      </c>
      <c r="AD15" s="160">
        <f t="shared" si="21"/>
        <v>0</v>
      </c>
      <c r="AE15" s="160">
        <f t="shared" si="27"/>
        <v>0</v>
      </c>
      <c r="AF15" s="266">
        <f t="shared" si="22"/>
        <v>0</v>
      </c>
      <c r="AG15" s="160">
        <f t="shared" si="23"/>
        <v>0</v>
      </c>
      <c r="AH15" s="160">
        <f t="shared" si="24"/>
        <v>0</v>
      </c>
    </row>
    <row r="16" spans="1:34" ht="40.5">
      <c r="A16" s="5">
        <v>116</v>
      </c>
      <c r="B16" s="160" t="s">
        <v>206</v>
      </c>
      <c r="C16" s="160">
        <f t="shared" si="26"/>
        <v>0</v>
      </c>
      <c r="D16" s="266">
        <f t="shared" si="1"/>
        <v>0</v>
      </c>
      <c r="E16" s="160">
        <f t="shared" si="2"/>
        <v>0</v>
      </c>
      <c r="F16" s="160">
        <f t="shared" si="3"/>
        <v>0</v>
      </c>
      <c r="G16" s="160">
        <f t="shared" si="26"/>
        <v>0</v>
      </c>
      <c r="H16" s="266">
        <f t="shared" si="4"/>
        <v>0</v>
      </c>
      <c r="I16" s="160">
        <f t="shared" si="5"/>
        <v>0</v>
      </c>
      <c r="J16" s="160">
        <f t="shared" si="6"/>
        <v>0</v>
      </c>
      <c r="K16" s="160">
        <f t="shared" si="26"/>
        <v>0</v>
      </c>
      <c r="L16" s="266">
        <f t="shared" si="7"/>
        <v>0</v>
      </c>
      <c r="M16" s="160">
        <f t="shared" si="8"/>
        <v>0</v>
      </c>
      <c r="N16" s="160">
        <f t="shared" si="9"/>
        <v>0</v>
      </c>
      <c r="O16" s="160">
        <f t="shared" si="26"/>
        <v>0</v>
      </c>
      <c r="P16" s="266">
        <f t="shared" si="10"/>
        <v>0</v>
      </c>
      <c r="Q16" s="160">
        <f t="shared" si="11"/>
        <v>0</v>
      </c>
      <c r="R16" s="160">
        <f t="shared" si="12"/>
        <v>0</v>
      </c>
      <c r="S16" s="160">
        <f t="shared" si="27"/>
        <v>0</v>
      </c>
      <c r="T16" s="266">
        <f t="shared" si="13"/>
        <v>0</v>
      </c>
      <c r="U16" s="160">
        <f t="shared" si="14"/>
        <v>0</v>
      </c>
      <c r="V16" s="160">
        <f t="shared" si="15"/>
        <v>0</v>
      </c>
      <c r="W16" s="160">
        <f t="shared" si="27"/>
        <v>0</v>
      </c>
      <c r="X16" s="266">
        <f t="shared" si="16"/>
        <v>0</v>
      </c>
      <c r="Y16" s="160">
        <f t="shared" si="17"/>
        <v>0</v>
      </c>
      <c r="Z16" s="160">
        <f t="shared" si="18"/>
        <v>0</v>
      </c>
      <c r="AA16" s="160">
        <f t="shared" si="27"/>
        <v>0</v>
      </c>
      <c r="AB16" s="266">
        <f t="shared" si="19"/>
        <v>0</v>
      </c>
      <c r="AC16" s="160">
        <f t="shared" si="20"/>
        <v>0</v>
      </c>
      <c r="AD16" s="160">
        <f t="shared" si="21"/>
        <v>0</v>
      </c>
      <c r="AE16" s="160">
        <f t="shared" si="27"/>
        <v>0</v>
      </c>
      <c r="AF16" s="266">
        <f t="shared" si="22"/>
        <v>0</v>
      </c>
      <c r="AG16" s="160">
        <f t="shared" si="23"/>
        <v>0</v>
      </c>
      <c r="AH16" s="160">
        <f t="shared" si="24"/>
        <v>0</v>
      </c>
    </row>
    <row r="17" spans="1:34" ht="40.5">
      <c r="A17" s="5">
        <v>117</v>
      </c>
      <c r="B17" s="160" t="s">
        <v>73</v>
      </c>
      <c r="C17" s="160">
        <f t="shared" si="26"/>
        <v>0</v>
      </c>
      <c r="D17" s="266">
        <f t="shared" si="1"/>
        <v>0</v>
      </c>
      <c r="E17" s="160">
        <f t="shared" si="2"/>
        <v>0</v>
      </c>
      <c r="F17" s="160">
        <f t="shared" si="3"/>
        <v>0</v>
      </c>
      <c r="G17" s="160">
        <f t="shared" si="26"/>
        <v>0</v>
      </c>
      <c r="H17" s="266">
        <f t="shared" si="4"/>
        <v>0</v>
      </c>
      <c r="I17" s="160">
        <f t="shared" si="5"/>
        <v>0</v>
      </c>
      <c r="J17" s="160">
        <f t="shared" si="6"/>
        <v>0</v>
      </c>
      <c r="K17" s="160">
        <f t="shared" si="26"/>
        <v>0</v>
      </c>
      <c r="L17" s="266">
        <f t="shared" si="7"/>
        <v>0</v>
      </c>
      <c r="M17" s="160">
        <f t="shared" si="8"/>
        <v>0</v>
      </c>
      <c r="N17" s="160">
        <f t="shared" si="9"/>
        <v>0</v>
      </c>
      <c r="O17" s="160">
        <f t="shared" si="26"/>
        <v>0</v>
      </c>
      <c r="P17" s="266">
        <f t="shared" si="10"/>
        <v>0</v>
      </c>
      <c r="Q17" s="160">
        <f t="shared" si="11"/>
        <v>0</v>
      </c>
      <c r="R17" s="160">
        <f t="shared" si="12"/>
        <v>0</v>
      </c>
      <c r="S17" s="160">
        <f t="shared" si="27"/>
        <v>0</v>
      </c>
      <c r="T17" s="266">
        <f t="shared" si="13"/>
        <v>0</v>
      </c>
      <c r="U17" s="160">
        <f t="shared" si="14"/>
        <v>0</v>
      </c>
      <c r="V17" s="160">
        <f t="shared" si="15"/>
        <v>0</v>
      </c>
      <c r="W17" s="160">
        <f t="shared" si="27"/>
        <v>0</v>
      </c>
      <c r="X17" s="266">
        <f t="shared" si="16"/>
        <v>0</v>
      </c>
      <c r="Y17" s="160">
        <f t="shared" si="17"/>
        <v>0</v>
      </c>
      <c r="Z17" s="160">
        <f t="shared" si="18"/>
        <v>0</v>
      </c>
      <c r="AA17" s="160">
        <f t="shared" si="27"/>
        <v>0</v>
      </c>
      <c r="AB17" s="266">
        <f t="shared" si="19"/>
        <v>0</v>
      </c>
      <c r="AC17" s="160">
        <f t="shared" si="20"/>
        <v>0</v>
      </c>
      <c r="AD17" s="160">
        <f t="shared" si="21"/>
        <v>0</v>
      </c>
      <c r="AE17" s="160">
        <f t="shared" si="27"/>
        <v>0</v>
      </c>
      <c r="AF17" s="266">
        <f t="shared" si="22"/>
        <v>0</v>
      </c>
      <c r="AG17" s="160">
        <f t="shared" si="23"/>
        <v>0</v>
      </c>
      <c r="AH17" s="160">
        <f t="shared" si="24"/>
        <v>0</v>
      </c>
    </row>
    <row r="18" spans="1:34" ht="40.5">
      <c r="A18" s="5">
        <v>118</v>
      </c>
      <c r="B18" s="160" t="s">
        <v>134</v>
      </c>
      <c r="C18" s="160">
        <f t="shared" si="26"/>
        <v>0</v>
      </c>
      <c r="D18" s="266">
        <f t="shared" si="1"/>
        <v>0</v>
      </c>
      <c r="E18" s="160">
        <f t="shared" si="2"/>
        <v>0</v>
      </c>
      <c r="F18" s="160">
        <f t="shared" si="3"/>
        <v>0</v>
      </c>
      <c r="G18" s="160">
        <f t="shared" si="26"/>
        <v>0</v>
      </c>
      <c r="H18" s="266">
        <f t="shared" si="4"/>
        <v>0</v>
      </c>
      <c r="I18" s="160">
        <f t="shared" si="5"/>
        <v>0</v>
      </c>
      <c r="J18" s="160">
        <f t="shared" si="6"/>
        <v>0</v>
      </c>
      <c r="K18" s="160">
        <f t="shared" si="26"/>
        <v>0</v>
      </c>
      <c r="L18" s="266">
        <f t="shared" si="7"/>
        <v>0</v>
      </c>
      <c r="M18" s="160">
        <f t="shared" si="8"/>
        <v>0</v>
      </c>
      <c r="N18" s="160">
        <f t="shared" si="9"/>
        <v>0</v>
      </c>
      <c r="O18" s="160">
        <f t="shared" si="26"/>
        <v>0</v>
      </c>
      <c r="P18" s="266">
        <f t="shared" si="10"/>
        <v>0</v>
      </c>
      <c r="Q18" s="160">
        <f t="shared" si="11"/>
        <v>0</v>
      </c>
      <c r="R18" s="160">
        <f t="shared" si="12"/>
        <v>0</v>
      </c>
      <c r="S18" s="160">
        <f t="shared" si="27"/>
        <v>0</v>
      </c>
      <c r="T18" s="266">
        <f t="shared" si="13"/>
        <v>0</v>
      </c>
      <c r="U18" s="160">
        <f t="shared" si="14"/>
        <v>0</v>
      </c>
      <c r="V18" s="160">
        <f t="shared" si="15"/>
        <v>0</v>
      </c>
      <c r="W18" s="160">
        <f t="shared" si="27"/>
        <v>0</v>
      </c>
      <c r="X18" s="266">
        <f t="shared" si="16"/>
        <v>0</v>
      </c>
      <c r="Y18" s="160">
        <f t="shared" si="17"/>
        <v>0</v>
      </c>
      <c r="Z18" s="160">
        <f t="shared" si="18"/>
        <v>0</v>
      </c>
      <c r="AA18" s="160">
        <f t="shared" si="27"/>
        <v>0</v>
      </c>
      <c r="AB18" s="266">
        <f t="shared" si="19"/>
        <v>0</v>
      </c>
      <c r="AC18" s="160">
        <f t="shared" si="20"/>
        <v>0</v>
      </c>
      <c r="AD18" s="160">
        <f t="shared" si="21"/>
        <v>0</v>
      </c>
      <c r="AE18" s="160">
        <f t="shared" si="27"/>
        <v>0</v>
      </c>
      <c r="AF18" s="266">
        <f t="shared" si="22"/>
        <v>0</v>
      </c>
      <c r="AG18" s="160">
        <f t="shared" si="23"/>
        <v>0</v>
      </c>
      <c r="AH18" s="160">
        <f t="shared" si="24"/>
        <v>0</v>
      </c>
    </row>
    <row r="19" spans="1:34" ht="40.5">
      <c r="A19" s="5">
        <v>120</v>
      </c>
      <c r="B19" s="160" t="s">
        <v>207</v>
      </c>
      <c r="C19" s="160">
        <f t="shared" si="26"/>
        <v>0</v>
      </c>
      <c r="D19" s="266">
        <f t="shared" si="1"/>
        <v>0</v>
      </c>
      <c r="E19" s="160">
        <f t="shared" si="2"/>
        <v>0</v>
      </c>
      <c r="F19" s="160">
        <f t="shared" si="3"/>
        <v>0</v>
      </c>
      <c r="G19" s="160">
        <f t="shared" si="26"/>
        <v>0</v>
      </c>
      <c r="H19" s="266">
        <f t="shared" si="4"/>
        <v>0</v>
      </c>
      <c r="I19" s="160">
        <f t="shared" si="5"/>
        <v>0</v>
      </c>
      <c r="J19" s="160">
        <f t="shared" si="6"/>
        <v>0</v>
      </c>
      <c r="K19" s="160">
        <f t="shared" si="26"/>
        <v>0</v>
      </c>
      <c r="L19" s="266">
        <f t="shared" si="7"/>
        <v>0</v>
      </c>
      <c r="M19" s="160">
        <f t="shared" si="8"/>
        <v>0</v>
      </c>
      <c r="N19" s="160">
        <f t="shared" si="9"/>
        <v>0</v>
      </c>
      <c r="O19" s="160">
        <f t="shared" si="26"/>
        <v>0</v>
      </c>
      <c r="P19" s="266">
        <f t="shared" si="10"/>
        <v>0</v>
      </c>
      <c r="Q19" s="160">
        <f t="shared" si="11"/>
        <v>0</v>
      </c>
      <c r="R19" s="160">
        <f t="shared" si="12"/>
        <v>0</v>
      </c>
      <c r="S19" s="160">
        <f t="shared" si="27"/>
        <v>0</v>
      </c>
      <c r="T19" s="266">
        <f t="shared" si="13"/>
        <v>0</v>
      </c>
      <c r="U19" s="160">
        <f t="shared" si="14"/>
        <v>0</v>
      </c>
      <c r="V19" s="160">
        <f t="shared" si="15"/>
        <v>0</v>
      </c>
      <c r="W19" s="160">
        <f t="shared" si="27"/>
        <v>0</v>
      </c>
      <c r="X19" s="266">
        <f t="shared" si="16"/>
        <v>0</v>
      </c>
      <c r="Y19" s="160">
        <f t="shared" si="17"/>
        <v>0</v>
      </c>
      <c r="Z19" s="160">
        <f t="shared" si="18"/>
        <v>0</v>
      </c>
      <c r="AA19" s="160">
        <f t="shared" si="27"/>
        <v>0</v>
      </c>
      <c r="AB19" s="266">
        <f t="shared" si="19"/>
        <v>0</v>
      </c>
      <c r="AC19" s="160">
        <f t="shared" si="20"/>
        <v>0</v>
      </c>
      <c r="AD19" s="160">
        <f t="shared" si="21"/>
        <v>0</v>
      </c>
      <c r="AE19" s="160">
        <f t="shared" si="27"/>
        <v>0</v>
      </c>
      <c r="AF19" s="266">
        <f t="shared" si="22"/>
        <v>0</v>
      </c>
      <c r="AG19" s="160">
        <f t="shared" si="23"/>
        <v>0</v>
      </c>
      <c r="AH19" s="160">
        <f t="shared" si="24"/>
        <v>0</v>
      </c>
    </row>
    <row r="20" spans="1:34" ht="40.5">
      <c r="A20" s="5">
        <v>121</v>
      </c>
      <c r="B20" s="160" t="s">
        <v>74</v>
      </c>
      <c r="C20" s="160">
        <f t="shared" si="26"/>
        <v>0</v>
      </c>
      <c r="D20" s="266">
        <f t="shared" si="1"/>
        <v>0</v>
      </c>
      <c r="E20" s="160">
        <f t="shared" si="2"/>
        <v>0</v>
      </c>
      <c r="F20" s="160">
        <f t="shared" si="3"/>
        <v>0</v>
      </c>
      <c r="G20" s="160">
        <f t="shared" si="26"/>
        <v>0</v>
      </c>
      <c r="H20" s="266">
        <f t="shared" si="4"/>
        <v>0</v>
      </c>
      <c r="I20" s="160">
        <f t="shared" si="5"/>
        <v>0</v>
      </c>
      <c r="J20" s="160">
        <f t="shared" si="6"/>
        <v>0</v>
      </c>
      <c r="K20" s="160">
        <f t="shared" si="26"/>
        <v>0</v>
      </c>
      <c r="L20" s="266">
        <f t="shared" si="7"/>
        <v>0</v>
      </c>
      <c r="M20" s="160">
        <f t="shared" si="8"/>
        <v>0</v>
      </c>
      <c r="N20" s="160">
        <f t="shared" si="9"/>
        <v>0</v>
      </c>
      <c r="O20" s="160">
        <f t="shared" si="26"/>
        <v>0</v>
      </c>
      <c r="P20" s="266">
        <f t="shared" si="10"/>
        <v>0</v>
      </c>
      <c r="Q20" s="160">
        <f t="shared" si="11"/>
        <v>0</v>
      </c>
      <c r="R20" s="160">
        <f t="shared" si="12"/>
        <v>0</v>
      </c>
      <c r="S20" s="160">
        <f t="shared" si="27"/>
        <v>0</v>
      </c>
      <c r="T20" s="266">
        <f t="shared" si="13"/>
        <v>0</v>
      </c>
      <c r="U20" s="160">
        <f t="shared" si="14"/>
        <v>0</v>
      </c>
      <c r="V20" s="160">
        <f t="shared" si="15"/>
        <v>0</v>
      </c>
      <c r="W20" s="160">
        <f t="shared" si="27"/>
        <v>0</v>
      </c>
      <c r="X20" s="266">
        <f t="shared" si="16"/>
        <v>0</v>
      </c>
      <c r="Y20" s="160">
        <f t="shared" si="17"/>
        <v>0</v>
      </c>
      <c r="Z20" s="160">
        <f t="shared" si="18"/>
        <v>0</v>
      </c>
      <c r="AA20" s="160">
        <f t="shared" si="27"/>
        <v>0</v>
      </c>
      <c r="AB20" s="266">
        <f t="shared" si="19"/>
        <v>0</v>
      </c>
      <c r="AC20" s="160">
        <f t="shared" si="20"/>
        <v>0</v>
      </c>
      <c r="AD20" s="160">
        <f t="shared" si="21"/>
        <v>0</v>
      </c>
      <c r="AE20" s="160">
        <f t="shared" si="27"/>
        <v>0</v>
      </c>
      <c r="AF20" s="266">
        <f t="shared" si="22"/>
        <v>0</v>
      </c>
      <c r="AG20" s="160">
        <f t="shared" si="23"/>
        <v>0</v>
      </c>
      <c r="AH20" s="160">
        <f t="shared" si="24"/>
        <v>0</v>
      </c>
    </row>
    <row r="21" spans="1:34" ht="20.25">
      <c r="A21" s="5">
        <v>122</v>
      </c>
      <c r="B21" s="160" t="s">
        <v>75</v>
      </c>
      <c r="C21" s="160">
        <f t="shared" si="26"/>
        <v>0</v>
      </c>
      <c r="D21" s="266">
        <f t="shared" si="1"/>
        <v>0</v>
      </c>
      <c r="E21" s="160">
        <f t="shared" si="2"/>
        <v>0</v>
      </c>
      <c r="F21" s="160">
        <f t="shared" si="3"/>
        <v>0</v>
      </c>
      <c r="G21" s="160">
        <f t="shared" si="26"/>
        <v>0</v>
      </c>
      <c r="H21" s="266">
        <f t="shared" si="4"/>
        <v>0</v>
      </c>
      <c r="I21" s="160">
        <f t="shared" si="5"/>
        <v>0</v>
      </c>
      <c r="J21" s="160">
        <f t="shared" si="6"/>
        <v>0</v>
      </c>
      <c r="K21" s="160">
        <f t="shared" si="26"/>
        <v>0</v>
      </c>
      <c r="L21" s="266">
        <f t="shared" si="7"/>
        <v>0</v>
      </c>
      <c r="M21" s="160">
        <f t="shared" si="8"/>
        <v>0</v>
      </c>
      <c r="N21" s="160">
        <f t="shared" si="9"/>
        <v>0</v>
      </c>
      <c r="O21" s="160">
        <f t="shared" si="26"/>
        <v>0</v>
      </c>
      <c r="P21" s="266">
        <f t="shared" si="10"/>
        <v>0</v>
      </c>
      <c r="Q21" s="160">
        <f t="shared" si="11"/>
        <v>0</v>
      </c>
      <c r="R21" s="160">
        <f t="shared" si="12"/>
        <v>0</v>
      </c>
      <c r="S21" s="160">
        <f t="shared" si="27"/>
        <v>0</v>
      </c>
      <c r="T21" s="266">
        <f t="shared" si="13"/>
        <v>0</v>
      </c>
      <c r="U21" s="160">
        <f t="shared" si="14"/>
        <v>0</v>
      </c>
      <c r="V21" s="160">
        <f t="shared" si="15"/>
        <v>0</v>
      </c>
      <c r="W21" s="160">
        <f t="shared" si="27"/>
        <v>0</v>
      </c>
      <c r="X21" s="266">
        <f t="shared" si="16"/>
        <v>0</v>
      </c>
      <c r="Y21" s="160">
        <f t="shared" si="17"/>
        <v>0</v>
      </c>
      <c r="Z21" s="160">
        <f t="shared" si="18"/>
        <v>0</v>
      </c>
      <c r="AA21" s="160">
        <f t="shared" si="27"/>
        <v>0</v>
      </c>
      <c r="AB21" s="266">
        <f t="shared" si="19"/>
        <v>0</v>
      </c>
      <c r="AC21" s="160">
        <f t="shared" si="20"/>
        <v>0</v>
      </c>
      <c r="AD21" s="160">
        <f t="shared" si="21"/>
        <v>0</v>
      </c>
      <c r="AE21" s="160">
        <f t="shared" si="27"/>
        <v>0</v>
      </c>
      <c r="AF21" s="266">
        <f t="shared" si="22"/>
        <v>0</v>
      </c>
      <c r="AG21" s="160">
        <f t="shared" si="23"/>
        <v>0</v>
      </c>
      <c r="AH21" s="160">
        <f t="shared" si="24"/>
        <v>0</v>
      </c>
    </row>
    <row r="22" spans="1:34" ht="40.5">
      <c r="A22" s="5">
        <v>123</v>
      </c>
      <c r="B22" s="160" t="s">
        <v>76</v>
      </c>
      <c r="C22" s="160">
        <f t="shared" si="26"/>
        <v>0</v>
      </c>
      <c r="D22" s="266">
        <f t="shared" si="1"/>
        <v>0</v>
      </c>
      <c r="E22" s="160">
        <f t="shared" si="2"/>
        <v>0</v>
      </c>
      <c r="F22" s="160">
        <f t="shared" si="3"/>
        <v>0</v>
      </c>
      <c r="G22" s="160">
        <f t="shared" si="26"/>
        <v>0</v>
      </c>
      <c r="H22" s="266">
        <f t="shared" si="4"/>
        <v>0</v>
      </c>
      <c r="I22" s="160">
        <f t="shared" si="5"/>
        <v>0</v>
      </c>
      <c r="J22" s="160">
        <f t="shared" si="6"/>
        <v>0</v>
      </c>
      <c r="K22" s="160">
        <f t="shared" si="26"/>
        <v>0</v>
      </c>
      <c r="L22" s="266">
        <f t="shared" si="7"/>
        <v>0</v>
      </c>
      <c r="M22" s="160">
        <f t="shared" si="8"/>
        <v>0</v>
      </c>
      <c r="N22" s="160">
        <f t="shared" si="9"/>
        <v>0</v>
      </c>
      <c r="O22" s="160">
        <f t="shared" si="26"/>
        <v>0</v>
      </c>
      <c r="P22" s="266">
        <f t="shared" si="10"/>
        <v>0</v>
      </c>
      <c r="Q22" s="160">
        <f t="shared" si="11"/>
        <v>0</v>
      </c>
      <c r="R22" s="160">
        <f t="shared" si="12"/>
        <v>0</v>
      </c>
      <c r="S22" s="160">
        <f t="shared" si="27"/>
        <v>0</v>
      </c>
      <c r="T22" s="266">
        <f t="shared" si="13"/>
        <v>0</v>
      </c>
      <c r="U22" s="160">
        <f t="shared" si="14"/>
        <v>0</v>
      </c>
      <c r="V22" s="160">
        <f t="shared" si="15"/>
        <v>0</v>
      </c>
      <c r="W22" s="160">
        <f t="shared" si="27"/>
        <v>0</v>
      </c>
      <c r="X22" s="266">
        <f t="shared" si="16"/>
        <v>0</v>
      </c>
      <c r="Y22" s="160">
        <f t="shared" si="17"/>
        <v>0</v>
      </c>
      <c r="Z22" s="160">
        <f t="shared" si="18"/>
        <v>0</v>
      </c>
      <c r="AA22" s="160">
        <f t="shared" si="27"/>
        <v>0</v>
      </c>
      <c r="AB22" s="266">
        <f t="shared" si="19"/>
        <v>0</v>
      </c>
      <c r="AC22" s="160">
        <f t="shared" si="20"/>
        <v>0</v>
      </c>
      <c r="AD22" s="160">
        <f t="shared" si="21"/>
        <v>0</v>
      </c>
      <c r="AE22" s="160">
        <f t="shared" si="27"/>
        <v>0</v>
      </c>
      <c r="AF22" s="266">
        <f t="shared" si="22"/>
        <v>0</v>
      </c>
      <c r="AG22" s="160">
        <f t="shared" si="23"/>
        <v>0</v>
      </c>
      <c r="AH22" s="160">
        <f t="shared" si="24"/>
        <v>0</v>
      </c>
    </row>
    <row r="23" spans="1:34" ht="40.5">
      <c r="A23" s="5">
        <v>124</v>
      </c>
      <c r="B23" s="160" t="s">
        <v>135</v>
      </c>
      <c r="C23" s="160">
        <f t="shared" si="26"/>
        <v>0</v>
      </c>
      <c r="D23" s="266">
        <f t="shared" si="1"/>
        <v>0</v>
      </c>
      <c r="E23" s="160">
        <f t="shared" si="2"/>
        <v>0</v>
      </c>
      <c r="F23" s="160">
        <f t="shared" si="3"/>
        <v>0</v>
      </c>
      <c r="G23" s="160">
        <f t="shared" si="26"/>
        <v>0</v>
      </c>
      <c r="H23" s="266">
        <f t="shared" si="4"/>
        <v>0</v>
      </c>
      <c r="I23" s="160">
        <f t="shared" si="5"/>
        <v>0</v>
      </c>
      <c r="J23" s="160">
        <f t="shared" si="6"/>
        <v>0</v>
      </c>
      <c r="K23" s="160">
        <f t="shared" si="26"/>
        <v>0</v>
      </c>
      <c r="L23" s="266">
        <f t="shared" si="7"/>
        <v>0</v>
      </c>
      <c r="M23" s="160">
        <f t="shared" si="8"/>
        <v>0</v>
      </c>
      <c r="N23" s="160">
        <f t="shared" si="9"/>
        <v>0</v>
      </c>
      <c r="O23" s="160">
        <f t="shared" si="26"/>
        <v>0</v>
      </c>
      <c r="P23" s="266">
        <f t="shared" si="10"/>
        <v>0</v>
      </c>
      <c r="Q23" s="160">
        <f t="shared" si="11"/>
        <v>0</v>
      </c>
      <c r="R23" s="160">
        <f t="shared" si="12"/>
        <v>0</v>
      </c>
      <c r="S23" s="160">
        <f t="shared" si="27"/>
        <v>0</v>
      </c>
      <c r="T23" s="266">
        <f t="shared" si="13"/>
        <v>0</v>
      </c>
      <c r="U23" s="160">
        <f t="shared" si="14"/>
        <v>0</v>
      </c>
      <c r="V23" s="160">
        <f t="shared" si="15"/>
        <v>0</v>
      </c>
      <c r="W23" s="160">
        <f t="shared" si="27"/>
        <v>0</v>
      </c>
      <c r="X23" s="266">
        <f t="shared" si="16"/>
        <v>0</v>
      </c>
      <c r="Y23" s="160">
        <f t="shared" si="17"/>
        <v>0</v>
      </c>
      <c r="Z23" s="160">
        <f t="shared" si="18"/>
        <v>0</v>
      </c>
      <c r="AA23" s="160">
        <f t="shared" si="27"/>
        <v>0</v>
      </c>
      <c r="AB23" s="266">
        <f t="shared" si="19"/>
        <v>0</v>
      </c>
      <c r="AC23" s="160">
        <f t="shared" si="20"/>
        <v>0</v>
      </c>
      <c r="AD23" s="160">
        <f t="shared" si="21"/>
        <v>0</v>
      </c>
      <c r="AE23" s="160">
        <f t="shared" si="27"/>
        <v>0</v>
      </c>
      <c r="AF23" s="266">
        <f t="shared" si="22"/>
        <v>0</v>
      </c>
      <c r="AG23" s="160">
        <f t="shared" si="23"/>
        <v>0</v>
      </c>
      <c r="AH23" s="160">
        <f t="shared" si="24"/>
        <v>0</v>
      </c>
    </row>
    <row r="24" spans="1:34" ht="40.5">
      <c r="A24" s="5">
        <v>125</v>
      </c>
      <c r="B24" s="160" t="s">
        <v>208</v>
      </c>
      <c r="C24" s="160">
        <f t="shared" si="26"/>
        <v>0</v>
      </c>
      <c r="D24" s="266">
        <f t="shared" si="1"/>
        <v>0</v>
      </c>
      <c r="E24" s="160">
        <f t="shared" si="2"/>
        <v>0</v>
      </c>
      <c r="F24" s="160">
        <f t="shared" si="3"/>
        <v>0</v>
      </c>
      <c r="G24" s="160">
        <f t="shared" si="26"/>
        <v>0</v>
      </c>
      <c r="H24" s="266">
        <f t="shared" si="4"/>
        <v>0</v>
      </c>
      <c r="I24" s="160">
        <f t="shared" si="5"/>
        <v>0</v>
      </c>
      <c r="J24" s="160">
        <f t="shared" si="6"/>
        <v>0</v>
      </c>
      <c r="K24" s="160">
        <f t="shared" si="26"/>
        <v>0</v>
      </c>
      <c r="L24" s="266">
        <f t="shared" si="7"/>
        <v>0</v>
      </c>
      <c r="M24" s="160">
        <f t="shared" si="8"/>
        <v>0</v>
      </c>
      <c r="N24" s="160">
        <f t="shared" si="9"/>
        <v>0</v>
      </c>
      <c r="O24" s="160">
        <f t="shared" si="26"/>
        <v>0</v>
      </c>
      <c r="P24" s="266">
        <f t="shared" si="10"/>
        <v>0</v>
      </c>
      <c r="Q24" s="160">
        <f t="shared" si="11"/>
        <v>0</v>
      </c>
      <c r="R24" s="160">
        <f t="shared" si="12"/>
        <v>0</v>
      </c>
      <c r="S24" s="160">
        <f t="shared" si="27"/>
        <v>0</v>
      </c>
      <c r="T24" s="266">
        <f t="shared" si="13"/>
        <v>0</v>
      </c>
      <c r="U24" s="160">
        <f t="shared" si="14"/>
        <v>0</v>
      </c>
      <c r="V24" s="160">
        <f t="shared" si="15"/>
        <v>0</v>
      </c>
      <c r="W24" s="160">
        <f t="shared" si="27"/>
        <v>0</v>
      </c>
      <c r="X24" s="266">
        <f t="shared" si="16"/>
        <v>0</v>
      </c>
      <c r="Y24" s="160">
        <f t="shared" si="17"/>
        <v>0</v>
      </c>
      <c r="Z24" s="160">
        <f t="shared" si="18"/>
        <v>0</v>
      </c>
      <c r="AA24" s="160">
        <f t="shared" si="27"/>
        <v>0</v>
      </c>
      <c r="AB24" s="266">
        <f t="shared" si="19"/>
        <v>0</v>
      </c>
      <c r="AC24" s="160">
        <f t="shared" si="20"/>
        <v>0</v>
      </c>
      <c r="AD24" s="160">
        <f t="shared" si="21"/>
        <v>0</v>
      </c>
      <c r="AE24" s="160">
        <f t="shared" si="27"/>
        <v>0</v>
      </c>
      <c r="AF24" s="266">
        <f t="shared" si="22"/>
        <v>0</v>
      </c>
      <c r="AG24" s="160">
        <f t="shared" si="23"/>
        <v>0</v>
      </c>
      <c r="AH24" s="160">
        <f t="shared" si="24"/>
        <v>0</v>
      </c>
    </row>
    <row r="25" spans="1:34" ht="40.5">
      <c r="A25" s="5">
        <v>126</v>
      </c>
      <c r="B25" s="160" t="s">
        <v>136</v>
      </c>
      <c r="C25" s="160">
        <f t="shared" si="26"/>
        <v>0</v>
      </c>
      <c r="D25" s="266">
        <f t="shared" si="1"/>
        <v>0</v>
      </c>
      <c r="E25" s="160">
        <f t="shared" si="2"/>
        <v>0</v>
      </c>
      <c r="F25" s="160">
        <f t="shared" si="3"/>
        <v>0</v>
      </c>
      <c r="G25" s="160">
        <f t="shared" si="26"/>
        <v>0</v>
      </c>
      <c r="H25" s="266">
        <f t="shared" si="4"/>
        <v>0</v>
      </c>
      <c r="I25" s="160">
        <f t="shared" si="5"/>
        <v>0</v>
      </c>
      <c r="J25" s="160">
        <f t="shared" si="6"/>
        <v>0</v>
      </c>
      <c r="K25" s="160">
        <f t="shared" si="26"/>
        <v>0</v>
      </c>
      <c r="L25" s="266">
        <f t="shared" si="7"/>
        <v>0</v>
      </c>
      <c r="M25" s="160">
        <f t="shared" si="8"/>
        <v>0</v>
      </c>
      <c r="N25" s="160">
        <f t="shared" si="9"/>
        <v>0</v>
      </c>
      <c r="O25" s="160">
        <f t="shared" si="26"/>
        <v>0</v>
      </c>
      <c r="P25" s="266">
        <f t="shared" si="10"/>
        <v>0</v>
      </c>
      <c r="Q25" s="160">
        <f t="shared" si="11"/>
        <v>0</v>
      </c>
      <c r="R25" s="160">
        <f t="shared" si="12"/>
        <v>0</v>
      </c>
      <c r="S25" s="160">
        <f t="shared" si="27"/>
        <v>0</v>
      </c>
      <c r="T25" s="266">
        <f t="shared" si="13"/>
        <v>0</v>
      </c>
      <c r="U25" s="160">
        <f t="shared" si="14"/>
        <v>0</v>
      </c>
      <c r="V25" s="160">
        <f t="shared" si="15"/>
        <v>0</v>
      </c>
      <c r="W25" s="160">
        <f t="shared" si="27"/>
        <v>0</v>
      </c>
      <c r="X25" s="266">
        <f t="shared" si="16"/>
        <v>0</v>
      </c>
      <c r="Y25" s="160">
        <f t="shared" si="17"/>
        <v>0</v>
      </c>
      <c r="Z25" s="160">
        <f t="shared" si="18"/>
        <v>0</v>
      </c>
      <c r="AA25" s="160">
        <f t="shared" si="27"/>
        <v>0</v>
      </c>
      <c r="AB25" s="266">
        <f t="shared" si="19"/>
        <v>0</v>
      </c>
      <c r="AC25" s="160">
        <f t="shared" si="20"/>
        <v>0</v>
      </c>
      <c r="AD25" s="160">
        <f t="shared" si="21"/>
        <v>0</v>
      </c>
      <c r="AE25" s="160">
        <f t="shared" si="27"/>
        <v>0</v>
      </c>
      <c r="AF25" s="266">
        <f t="shared" si="22"/>
        <v>0</v>
      </c>
      <c r="AG25" s="160">
        <f t="shared" si="23"/>
        <v>0</v>
      </c>
      <c r="AH25" s="160">
        <f t="shared" si="24"/>
        <v>0</v>
      </c>
    </row>
    <row r="26" spans="1:34" ht="40.5">
      <c r="A26" s="5">
        <v>127</v>
      </c>
      <c r="B26" s="160" t="s">
        <v>77</v>
      </c>
      <c r="C26" s="160">
        <f t="shared" si="26"/>
        <v>0</v>
      </c>
      <c r="D26" s="266">
        <f t="shared" si="1"/>
        <v>0</v>
      </c>
      <c r="E26" s="160">
        <f t="shared" si="2"/>
        <v>0</v>
      </c>
      <c r="F26" s="160">
        <f t="shared" si="3"/>
        <v>0</v>
      </c>
      <c r="G26" s="160">
        <f t="shared" si="26"/>
        <v>0</v>
      </c>
      <c r="H26" s="266">
        <f t="shared" si="4"/>
        <v>0</v>
      </c>
      <c r="I26" s="160">
        <f t="shared" si="5"/>
        <v>0</v>
      </c>
      <c r="J26" s="160">
        <f t="shared" si="6"/>
        <v>0</v>
      </c>
      <c r="K26" s="160">
        <f t="shared" si="26"/>
        <v>0</v>
      </c>
      <c r="L26" s="266">
        <f t="shared" si="7"/>
        <v>0</v>
      </c>
      <c r="M26" s="160">
        <f t="shared" si="8"/>
        <v>0</v>
      </c>
      <c r="N26" s="160">
        <f t="shared" si="9"/>
        <v>0</v>
      </c>
      <c r="O26" s="160">
        <f t="shared" si="26"/>
        <v>0</v>
      </c>
      <c r="P26" s="266">
        <f t="shared" si="10"/>
        <v>0</v>
      </c>
      <c r="Q26" s="160">
        <f t="shared" si="11"/>
        <v>0</v>
      </c>
      <c r="R26" s="160">
        <f t="shared" si="12"/>
        <v>0</v>
      </c>
      <c r="S26" s="160">
        <f t="shared" si="27"/>
        <v>0</v>
      </c>
      <c r="T26" s="266">
        <f t="shared" si="13"/>
        <v>0</v>
      </c>
      <c r="U26" s="160">
        <f t="shared" si="14"/>
        <v>0</v>
      </c>
      <c r="V26" s="160">
        <f t="shared" si="15"/>
        <v>0</v>
      </c>
      <c r="W26" s="160">
        <f t="shared" si="27"/>
        <v>0</v>
      </c>
      <c r="X26" s="266">
        <f t="shared" si="16"/>
        <v>0</v>
      </c>
      <c r="Y26" s="160">
        <f t="shared" si="17"/>
        <v>0</v>
      </c>
      <c r="Z26" s="160">
        <f t="shared" si="18"/>
        <v>0</v>
      </c>
      <c r="AA26" s="160">
        <f t="shared" si="27"/>
        <v>0</v>
      </c>
      <c r="AB26" s="266">
        <f t="shared" si="19"/>
        <v>0</v>
      </c>
      <c r="AC26" s="160">
        <f t="shared" si="20"/>
        <v>0</v>
      </c>
      <c r="AD26" s="160">
        <f t="shared" si="21"/>
        <v>0</v>
      </c>
      <c r="AE26" s="160">
        <f t="shared" si="27"/>
        <v>0</v>
      </c>
      <c r="AF26" s="266">
        <f t="shared" si="22"/>
        <v>0</v>
      </c>
      <c r="AG26" s="160">
        <f t="shared" si="23"/>
        <v>0</v>
      </c>
      <c r="AH26" s="160">
        <f t="shared" si="24"/>
        <v>0</v>
      </c>
    </row>
    <row r="27" spans="1:34" ht="40.5">
      <c r="A27" s="5">
        <v>128</v>
      </c>
      <c r="B27" s="160" t="s">
        <v>78</v>
      </c>
      <c r="C27" s="160">
        <f t="shared" si="26"/>
        <v>0</v>
      </c>
      <c r="D27" s="266">
        <f t="shared" si="1"/>
        <v>0</v>
      </c>
      <c r="E27" s="160">
        <f t="shared" si="2"/>
        <v>0</v>
      </c>
      <c r="F27" s="160">
        <f t="shared" si="3"/>
        <v>0</v>
      </c>
      <c r="G27" s="160">
        <f t="shared" si="26"/>
        <v>0</v>
      </c>
      <c r="H27" s="266">
        <f t="shared" si="4"/>
        <v>0</v>
      </c>
      <c r="I27" s="160">
        <f t="shared" si="5"/>
        <v>0</v>
      </c>
      <c r="J27" s="160">
        <f t="shared" si="6"/>
        <v>0</v>
      </c>
      <c r="K27" s="160">
        <f t="shared" si="26"/>
        <v>0</v>
      </c>
      <c r="L27" s="266">
        <f t="shared" si="7"/>
        <v>0</v>
      </c>
      <c r="M27" s="160">
        <f t="shared" si="8"/>
        <v>0</v>
      </c>
      <c r="N27" s="160">
        <f t="shared" si="9"/>
        <v>0</v>
      </c>
      <c r="O27" s="160">
        <f t="shared" si="26"/>
        <v>0</v>
      </c>
      <c r="P27" s="266">
        <f t="shared" si="10"/>
        <v>0</v>
      </c>
      <c r="Q27" s="160">
        <f t="shared" si="11"/>
        <v>0</v>
      </c>
      <c r="R27" s="160">
        <f t="shared" si="12"/>
        <v>0</v>
      </c>
      <c r="S27" s="160">
        <f t="shared" si="27"/>
        <v>0</v>
      </c>
      <c r="T27" s="266">
        <f t="shared" si="13"/>
        <v>0</v>
      </c>
      <c r="U27" s="160">
        <f t="shared" si="14"/>
        <v>0</v>
      </c>
      <c r="V27" s="160">
        <f t="shared" si="15"/>
        <v>0</v>
      </c>
      <c r="W27" s="160">
        <f t="shared" si="27"/>
        <v>0</v>
      </c>
      <c r="X27" s="266">
        <f t="shared" si="16"/>
        <v>0</v>
      </c>
      <c r="Y27" s="160">
        <f t="shared" si="17"/>
        <v>0</v>
      </c>
      <c r="Z27" s="160">
        <f t="shared" si="18"/>
        <v>0</v>
      </c>
      <c r="AA27" s="160">
        <f t="shared" si="27"/>
        <v>0</v>
      </c>
      <c r="AB27" s="266">
        <f t="shared" si="19"/>
        <v>0</v>
      </c>
      <c r="AC27" s="160">
        <f t="shared" si="20"/>
        <v>0</v>
      </c>
      <c r="AD27" s="160">
        <f t="shared" si="21"/>
        <v>0</v>
      </c>
      <c r="AE27" s="160">
        <f t="shared" si="27"/>
        <v>0</v>
      </c>
      <c r="AF27" s="266">
        <f t="shared" si="22"/>
        <v>0</v>
      </c>
      <c r="AG27" s="160">
        <f t="shared" si="23"/>
        <v>0</v>
      </c>
      <c r="AH27" s="160">
        <f t="shared" si="24"/>
        <v>0</v>
      </c>
    </row>
    <row r="28" spans="1:34" ht="40.5">
      <c r="A28" s="5">
        <v>129</v>
      </c>
      <c r="B28" s="160" t="s">
        <v>79</v>
      </c>
      <c r="C28" s="160">
        <f t="shared" si="26"/>
        <v>0</v>
      </c>
      <c r="D28" s="266">
        <f t="shared" si="1"/>
        <v>0</v>
      </c>
      <c r="E28" s="160">
        <f t="shared" si="2"/>
        <v>0</v>
      </c>
      <c r="F28" s="160">
        <f t="shared" si="3"/>
        <v>0</v>
      </c>
      <c r="G28" s="160">
        <f t="shared" si="26"/>
        <v>0</v>
      </c>
      <c r="H28" s="266">
        <f t="shared" si="4"/>
        <v>0</v>
      </c>
      <c r="I28" s="160">
        <f t="shared" si="5"/>
        <v>0</v>
      </c>
      <c r="J28" s="160">
        <f t="shared" si="6"/>
        <v>0</v>
      </c>
      <c r="K28" s="160">
        <f t="shared" si="26"/>
        <v>0</v>
      </c>
      <c r="L28" s="266">
        <f t="shared" si="7"/>
        <v>0</v>
      </c>
      <c r="M28" s="160">
        <f t="shared" si="8"/>
        <v>0</v>
      </c>
      <c r="N28" s="160">
        <f t="shared" si="9"/>
        <v>0</v>
      </c>
      <c r="O28" s="160">
        <f t="shared" si="26"/>
        <v>0</v>
      </c>
      <c r="P28" s="266">
        <f t="shared" si="10"/>
        <v>0</v>
      </c>
      <c r="Q28" s="160">
        <f t="shared" si="11"/>
        <v>0</v>
      </c>
      <c r="R28" s="160">
        <f t="shared" si="12"/>
        <v>0</v>
      </c>
      <c r="S28" s="160">
        <f t="shared" si="27"/>
        <v>0</v>
      </c>
      <c r="T28" s="266">
        <f t="shared" si="13"/>
        <v>0</v>
      </c>
      <c r="U28" s="160">
        <f t="shared" si="14"/>
        <v>0</v>
      </c>
      <c r="V28" s="160">
        <f t="shared" si="15"/>
        <v>0</v>
      </c>
      <c r="W28" s="160">
        <f t="shared" si="27"/>
        <v>0</v>
      </c>
      <c r="X28" s="266">
        <f t="shared" si="16"/>
        <v>0</v>
      </c>
      <c r="Y28" s="160">
        <f t="shared" si="17"/>
        <v>0</v>
      </c>
      <c r="Z28" s="160">
        <f t="shared" si="18"/>
        <v>0</v>
      </c>
      <c r="AA28" s="160">
        <f t="shared" si="27"/>
        <v>0</v>
      </c>
      <c r="AB28" s="266">
        <f t="shared" si="19"/>
        <v>0</v>
      </c>
      <c r="AC28" s="160">
        <f t="shared" si="20"/>
        <v>0</v>
      </c>
      <c r="AD28" s="160">
        <f t="shared" si="21"/>
        <v>0</v>
      </c>
      <c r="AE28" s="160">
        <f t="shared" si="27"/>
        <v>0</v>
      </c>
      <c r="AF28" s="266">
        <f t="shared" si="22"/>
        <v>0</v>
      </c>
      <c r="AG28" s="160">
        <f t="shared" si="23"/>
        <v>0</v>
      </c>
      <c r="AH28" s="160">
        <f t="shared" si="24"/>
        <v>0</v>
      </c>
    </row>
    <row r="29" spans="1:34" ht="40.5">
      <c r="A29" s="5">
        <v>130</v>
      </c>
      <c r="B29" s="160" t="s">
        <v>80</v>
      </c>
      <c r="C29" s="160">
        <f t="shared" si="26"/>
        <v>0</v>
      </c>
      <c r="D29" s="266">
        <f t="shared" si="1"/>
        <v>0</v>
      </c>
      <c r="E29" s="160">
        <f t="shared" si="2"/>
        <v>0</v>
      </c>
      <c r="F29" s="160">
        <f t="shared" si="3"/>
        <v>0</v>
      </c>
      <c r="G29" s="160">
        <f t="shared" si="26"/>
        <v>0</v>
      </c>
      <c r="H29" s="266">
        <f t="shared" si="4"/>
        <v>0</v>
      </c>
      <c r="I29" s="160">
        <f t="shared" si="5"/>
        <v>0</v>
      </c>
      <c r="J29" s="160">
        <f t="shared" si="6"/>
        <v>0</v>
      </c>
      <c r="K29" s="160">
        <f t="shared" si="26"/>
        <v>0</v>
      </c>
      <c r="L29" s="266">
        <f t="shared" si="7"/>
        <v>0</v>
      </c>
      <c r="M29" s="160">
        <f t="shared" si="8"/>
        <v>0</v>
      </c>
      <c r="N29" s="160">
        <f t="shared" si="9"/>
        <v>0</v>
      </c>
      <c r="O29" s="160">
        <f t="shared" si="26"/>
        <v>0</v>
      </c>
      <c r="P29" s="266">
        <f t="shared" si="10"/>
        <v>0</v>
      </c>
      <c r="Q29" s="160">
        <f t="shared" si="11"/>
        <v>0</v>
      </c>
      <c r="R29" s="160">
        <f t="shared" si="12"/>
        <v>0</v>
      </c>
      <c r="S29" s="160">
        <f t="shared" si="27"/>
        <v>0</v>
      </c>
      <c r="T29" s="266">
        <f t="shared" si="13"/>
        <v>0</v>
      </c>
      <c r="U29" s="160">
        <f t="shared" si="14"/>
        <v>0</v>
      </c>
      <c r="V29" s="160">
        <f t="shared" si="15"/>
        <v>0</v>
      </c>
      <c r="W29" s="160">
        <f t="shared" si="27"/>
        <v>0</v>
      </c>
      <c r="X29" s="266">
        <f t="shared" si="16"/>
        <v>0</v>
      </c>
      <c r="Y29" s="160">
        <f t="shared" si="17"/>
        <v>0</v>
      </c>
      <c r="Z29" s="160">
        <f t="shared" si="18"/>
        <v>0</v>
      </c>
      <c r="AA29" s="160">
        <f t="shared" si="27"/>
        <v>0</v>
      </c>
      <c r="AB29" s="266">
        <f t="shared" si="19"/>
        <v>0</v>
      </c>
      <c r="AC29" s="160">
        <f t="shared" si="20"/>
        <v>0</v>
      </c>
      <c r="AD29" s="160">
        <f t="shared" si="21"/>
        <v>0</v>
      </c>
      <c r="AE29" s="160">
        <f t="shared" si="27"/>
        <v>0</v>
      </c>
      <c r="AF29" s="266">
        <f t="shared" si="22"/>
        <v>0</v>
      </c>
      <c r="AG29" s="160">
        <f t="shared" si="23"/>
        <v>0</v>
      </c>
      <c r="AH29" s="160">
        <f t="shared" si="24"/>
        <v>0</v>
      </c>
    </row>
    <row r="30" spans="1:34" ht="40.5">
      <c r="A30" s="5">
        <v>131</v>
      </c>
      <c r="B30" s="160" t="s">
        <v>137</v>
      </c>
      <c r="C30" s="160">
        <f t="shared" si="26"/>
        <v>0</v>
      </c>
      <c r="D30" s="266">
        <f t="shared" si="1"/>
        <v>0</v>
      </c>
      <c r="E30" s="160">
        <f t="shared" si="2"/>
        <v>0</v>
      </c>
      <c r="F30" s="160">
        <f t="shared" si="3"/>
        <v>0</v>
      </c>
      <c r="G30" s="160">
        <f t="shared" si="26"/>
        <v>0</v>
      </c>
      <c r="H30" s="266">
        <f t="shared" si="4"/>
        <v>0</v>
      </c>
      <c r="I30" s="160">
        <f t="shared" si="5"/>
        <v>0</v>
      </c>
      <c r="J30" s="160">
        <f t="shared" si="6"/>
        <v>0</v>
      </c>
      <c r="K30" s="160">
        <f t="shared" si="26"/>
        <v>0</v>
      </c>
      <c r="L30" s="266">
        <f t="shared" si="7"/>
        <v>0</v>
      </c>
      <c r="M30" s="160">
        <f t="shared" si="8"/>
        <v>0</v>
      </c>
      <c r="N30" s="160">
        <f t="shared" si="9"/>
        <v>0</v>
      </c>
      <c r="O30" s="160">
        <f t="shared" si="26"/>
        <v>0</v>
      </c>
      <c r="P30" s="266">
        <f t="shared" si="10"/>
        <v>0</v>
      </c>
      <c r="Q30" s="160">
        <f t="shared" si="11"/>
        <v>0</v>
      </c>
      <c r="R30" s="160">
        <f t="shared" si="12"/>
        <v>0</v>
      </c>
      <c r="S30" s="160">
        <f t="shared" si="27"/>
        <v>0</v>
      </c>
      <c r="T30" s="266">
        <f t="shared" si="13"/>
        <v>0</v>
      </c>
      <c r="U30" s="160">
        <f t="shared" si="14"/>
        <v>0</v>
      </c>
      <c r="V30" s="160">
        <f t="shared" si="15"/>
        <v>0</v>
      </c>
      <c r="W30" s="160">
        <f t="shared" si="27"/>
        <v>0</v>
      </c>
      <c r="X30" s="266">
        <f t="shared" si="16"/>
        <v>0</v>
      </c>
      <c r="Y30" s="160">
        <f t="shared" si="17"/>
        <v>0</v>
      </c>
      <c r="Z30" s="160">
        <f t="shared" si="18"/>
        <v>0</v>
      </c>
      <c r="AA30" s="160">
        <f t="shared" si="27"/>
        <v>0</v>
      </c>
      <c r="AB30" s="266">
        <f t="shared" si="19"/>
        <v>0</v>
      </c>
      <c r="AC30" s="160">
        <f t="shared" si="20"/>
        <v>0</v>
      </c>
      <c r="AD30" s="160">
        <f t="shared" si="21"/>
        <v>0</v>
      </c>
      <c r="AE30" s="160">
        <f t="shared" si="27"/>
        <v>0</v>
      </c>
      <c r="AF30" s="266">
        <f t="shared" si="22"/>
        <v>0</v>
      </c>
      <c r="AG30" s="160">
        <f t="shared" si="23"/>
        <v>0</v>
      </c>
      <c r="AH30" s="160">
        <f t="shared" si="24"/>
        <v>0</v>
      </c>
    </row>
    <row r="31" spans="1:34" ht="40.5">
      <c r="A31" s="5">
        <v>133</v>
      </c>
      <c r="B31" s="160" t="s">
        <v>81</v>
      </c>
      <c r="C31" s="160">
        <f t="shared" si="26"/>
        <v>0</v>
      </c>
      <c r="D31" s="266">
        <f t="shared" si="1"/>
        <v>0</v>
      </c>
      <c r="E31" s="160">
        <f t="shared" si="2"/>
        <v>0</v>
      </c>
      <c r="F31" s="160">
        <f t="shared" si="3"/>
        <v>0</v>
      </c>
      <c r="G31" s="160">
        <f t="shared" si="26"/>
        <v>0</v>
      </c>
      <c r="H31" s="266">
        <f t="shared" si="4"/>
        <v>0</v>
      </c>
      <c r="I31" s="160">
        <f t="shared" si="5"/>
        <v>0</v>
      </c>
      <c r="J31" s="160">
        <f t="shared" si="6"/>
        <v>0</v>
      </c>
      <c r="K31" s="160">
        <f t="shared" si="26"/>
        <v>0</v>
      </c>
      <c r="L31" s="266">
        <f t="shared" si="7"/>
        <v>0</v>
      </c>
      <c r="M31" s="160">
        <f t="shared" si="8"/>
        <v>0</v>
      </c>
      <c r="N31" s="160">
        <f t="shared" si="9"/>
        <v>0</v>
      </c>
      <c r="O31" s="160">
        <f t="shared" si="26"/>
        <v>0</v>
      </c>
      <c r="P31" s="266">
        <f t="shared" si="10"/>
        <v>0</v>
      </c>
      <c r="Q31" s="160">
        <f t="shared" si="11"/>
        <v>0</v>
      </c>
      <c r="R31" s="160">
        <f t="shared" si="12"/>
        <v>0</v>
      </c>
      <c r="S31" s="160">
        <f t="shared" si="27"/>
        <v>0</v>
      </c>
      <c r="T31" s="266">
        <f t="shared" si="13"/>
        <v>0</v>
      </c>
      <c r="U31" s="160">
        <f t="shared" si="14"/>
        <v>0</v>
      </c>
      <c r="V31" s="160">
        <f t="shared" si="15"/>
        <v>0</v>
      </c>
      <c r="W31" s="160">
        <f t="shared" si="27"/>
        <v>0</v>
      </c>
      <c r="X31" s="266">
        <f t="shared" si="16"/>
        <v>0</v>
      </c>
      <c r="Y31" s="160">
        <f t="shared" si="17"/>
        <v>0</v>
      </c>
      <c r="Z31" s="160">
        <f t="shared" si="18"/>
        <v>0</v>
      </c>
      <c r="AA31" s="160">
        <f t="shared" si="27"/>
        <v>0</v>
      </c>
      <c r="AB31" s="266">
        <f t="shared" si="19"/>
        <v>0</v>
      </c>
      <c r="AC31" s="160">
        <f t="shared" si="20"/>
        <v>0</v>
      </c>
      <c r="AD31" s="160">
        <f t="shared" si="21"/>
        <v>0</v>
      </c>
      <c r="AE31" s="160">
        <f t="shared" si="27"/>
        <v>0</v>
      </c>
      <c r="AF31" s="266">
        <f t="shared" si="22"/>
        <v>0</v>
      </c>
      <c r="AG31" s="160">
        <f t="shared" si="23"/>
        <v>0</v>
      </c>
      <c r="AH31" s="160">
        <f t="shared" si="24"/>
        <v>0</v>
      </c>
    </row>
    <row r="32" spans="1:34" ht="40.5">
      <c r="A32" s="5">
        <v>134</v>
      </c>
      <c r="B32" s="160" t="s">
        <v>82</v>
      </c>
      <c r="C32" s="160">
        <f t="shared" si="26"/>
        <v>0</v>
      </c>
      <c r="D32" s="266">
        <f t="shared" si="1"/>
        <v>0</v>
      </c>
      <c r="E32" s="160">
        <f t="shared" si="2"/>
        <v>0</v>
      </c>
      <c r="F32" s="160">
        <f t="shared" si="3"/>
        <v>0</v>
      </c>
      <c r="G32" s="160">
        <f t="shared" si="26"/>
        <v>0</v>
      </c>
      <c r="H32" s="266">
        <f t="shared" si="4"/>
        <v>0</v>
      </c>
      <c r="I32" s="160">
        <f t="shared" si="5"/>
        <v>0</v>
      </c>
      <c r="J32" s="160">
        <f t="shared" si="6"/>
        <v>0</v>
      </c>
      <c r="K32" s="160">
        <f t="shared" si="26"/>
        <v>0</v>
      </c>
      <c r="L32" s="266">
        <f t="shared" si="7"/>
        <v>0</v>
      </c>
      <c r="M32" s="160">
        <f t="shared" si="8"/>
        <v>0</v>
      </c>
      <c r="N32" s="160">
        <f t="shared" si="9"/>
        <v>0</v>
      </c>
      <c r="O32" s="160">
        <f t="shared" si="26"/>
        <v>0</v>
      </c>
      <c r="P32" s="266">
        <f t="shared" si="10"/>
        <v>0</v>
      </c>
      <c r="Q32" s="160">
        <f t="shared" si="11"/>
        <v>0</v>
      </c>
      <c r="R32" s="160">
        <f t="shared" si="12"/>
        <v>0</v>
      </c>
      <c r="S32" s="160">
        <f t="shared" si="27"/>
        <v>0</v>
      </c>
      <c r="T32" s="266">
        <f t="shared" si="13"/>
        <v>0</v>
      </c>
      <c r="U32" s="160">
        <f t="shared" si="14"/>
        <v>0</v>
      </c>
      <c r="V32" s="160">
        <f t="shared" si="15"/>
        <v>0</v>
      </c>
      <c r="W32" s="160">
        <f t="shared" si="27"/>
        <v>0</v>
      </c>
      <c r="X32" s="266">
        <f t="shared" si="16"/>
        <v>0</v>
      </c>
      <c r="Y32" s="160">
        <f t="shared" si="17"/>
        <v>0</v>
      </c>
      <c r="Z32" s="160">
        <f t="shared" si="18"/>
        <v>0</v>
      </c>
      <c r="AA32" s="160">
        <f t="shared" si="27"/>
        <v>0</v>
      </c>
      <c r="AB32" s="266">
        <f t="shared" si="19"/>
        <v>0</v>
      </c>
      <c r="AC32" s="160">
        <f t="shared" si="20"/>
        <v>0</v>
      </c>
      <c r="AD32" s="160">
        <f t="shared" si="21"/>
        <v>0</v>
      </c>
      <c r="AE32" s="160">
        <f t="shared" si="27"/>
        <v>0</v>
      </c>
      <c r="AF32" s="266">
        <f t="shared" si="22"/>
        <v>0</v>
      </c>
      <c r="AG32" s="160">
        <f t="shared" si="23"/>
        <v>0</v>
      </c>
      <c r="AH32" s="160">
        <f t="shared" si="24"/>
        <v>0</v>
      </c>
    </row>
    <row r="33" spans="1:34" ht="40.5">
      <c r="A33" s="5">
        <v>135</v>
      </c>
      <c r="B33" s="160" t="s">
        <v>922</v>
      </c>
      <c r="C33" s="160">
        <f t="shared" si="26"/>
        <v>0</v>
      </c>
      <c r="D33" s="266">
        <f t="shared" si="1"/>
        <v>0</v>
      </c>
      <c r="E33" s="160">
        <f t="shared" si="2"/>
        <v>0</v>
      </c>
      <c r="F33" s="160">
        <f t="shared" si="3"/>
        <v>0</v>
      </c>
      <c r="G33" s="160">
        <f t="shared" si="26"/>
        <v>0</v>
      </c>
      <c r="H33" s="266">
        <f t="shared" si="4"/>
        <v>0</v>
      </c>
      <c r="I33" s="160">
        <f t="shared" si="5"/>
        <v>0</v>
      </c>
      <c r="J33" s="160">
        <f t="shared" si="6"/>
        <v>0</v>
      </c>
      <c r="K33" s="160">
        <f t="shared" si="26"/>
        <v>0</v>
      </c>
      <c r="L33" s="266">
        <f t="shared" si="7"/>
        <v>0</v>
      </c>
      <c r="M33" s="160">
        <f t="shared" si="8"/>
        <v>0</v>
      </c>
      <c r="N33" s="160">
        <f t="shared" si="9"/>
        <v>0</v>
      </c>
      <c r="O33" s="160">
        <f t="shared" si="26"/>
        <v>0</v>
      </c>
      <c r="P33" s="266">
        <f t="shared" si="10"/>
        <v>0</v>
      </c>
      <c r="Q33" s="160">
        <f t="shared" si="11"/>
        <v>0</v>
      </c>
      <c r="R33" s="160">
        <f t="shared" si="12"/>
        <v>0</v>
      </c>
      <c r="S33" s="160">
        <f t="shared" si="27"/>
        <v>0</v>
      </c>
      <c r="T33" s="266">
        <f t="shared" si="13"/>
        <v>0</v>
      </c>
      <c r="U33" s="160">
        <f t="shared" si="14"/>
        <v>0</v>
      </c>
      <c r="V33" s="160">
        <f t="shared" si="15"/>
        <v>0</v>
      </c>
      <c r="W33" s="160">
        <f t="shared" si="27"/>
        <v>0</v>
      </c>
      <c r="X33" s="266">
        <f t="shared" si="16"/>
        <v>0</v>
      </c>
      <c r="Y33" s="160">
        <f t="shared" si="17"/>
        <v>0</v>
      </c>
      <c r="Z33" s="160">
        <f t="shared" si="18"/>
        <v>0</v>
      </c>
      <c r="AA33" s="160">
        <f t="shared" si="27"/>
        <v>0</v>
      </c>
      <c r="AB33" s="266">
        <f t="shared" si="19"/>
        <v>0</v>
      </c>
      <c r="AC33" s="160">
        <f t="shared" si="20"/>
        <v>0</v>
      </c>
      <c r="AD33" s="160">
        <f t="shared" si="21"/>
        <v>0</v>
      </c>
      <c r="AE33" s="160">
        <f t="shared" si="27"/>
        <v>0</v>
      </c>
      <c r="AF33" s="266">
        <f t="shared" si="22"/>
        <v>0</v>
      </c>
      <c r="AG33" s="160">
        <f t="shared" si="23"/>
        <v>0</v>
      </c>
      <c r="AH33" s="160">
        <f t="shared" si="24"/>
        <v>0</v>
      </c>
    </row>
    <row r="34" spans="1:34" ht="40.5">
      <c r="A34" s="5">
        <v>136</v>
      </c>
      <c r="B34" s="160" t="s">
        <v>138</v>
      </c>
      <c r="C34" s="160">
        <f t="shared" si="26"/>
        <v>0</v>
      </c>
      <c r="D34" s="266">
        <f t="shared" si="1"/>
        <v>0</v>
      </c>
      <c r="E34" s="160">
        <f t="shared" si="2"/>
        <v>0</v>
      </c>
      <c r="F34" s="160">
        <f t="shared" si="3"/>
        <v>0</v>
      </c>
      <c r="G34" s="160">
        <f t="shared" si="26"/>
        <v>0</v>
      </c>
      <c r="H34" s="266">
        <f t="shared" si="4"/>
        <v>0</v>
      </c>
      <c r="I34" s="160">
        <f t="shared" si="5"/>
        <v>0</v>
      </c>
      <c r="J34" s="160">
        <f t="shared" si="6"/>
        <v>0</v>
      </c>
      <c r="K34" s="160">
        <f t="shared" si="26"/>
        <v>0</v>
      </c>
      <c r="L34" s="266">
        <f t="shared" si="7"/>
        <v>0</v>
      </c>
      <c r="M34" s="160">
        <f t="shared" si="8"/>
        <v>0</v>
      </c>
      <c r="N34" s="160">
        <f t="shared" si="9"/>
        <v>0</v>
      </c>
      <c r="O34" s="160">
        <f t="shared" si="26"/>
        <v>0</v>
      </c>
      <c r="P34" s="266">
        <f t="shared" si="10"/>
        <v>0</v>
      </c>
      <c r="Q34" s="160">
        <f t="shared" si="11"/>
        <v>0</v>
      </c>
      <c r="R34" s="160">
        <f t="shared" si="12"/>
        <v>0</v>
      </c>
      <c r="S34" s="160">
        <f t="shared" si="27"/>
        <v>0</v>
      </c>
      <c r="T34" s="266">
        <f t="shared" si="13"/>
        <v>0</v>
      </c>
      <c r="U34" s="160">
        <f t="shared" si="14"/>
        <v>0</v>
      </c>
      <c r="V34" s="160">
        <f t="shared" si="15"/>
        <v>0</v>
      </c>
      <c r="W34" s="160">
        <f t="shared" si="27"/>
        <v>0</v>
      </c>
      <c r="X34" s="266">
        <f t="shared" si="16"/>
        <v>0</v>
      </c>
      <c r="Y34" s="160">
        <f t="shared" si="17"/>
        <v>0</v>
      </c>
      <c r="Z34" s="160">
        <f t="shared" si="18"/>
        <v>0</v>
      </c>
      <c r="AA34" s="160">
        <f t="shared" si="27"/>
        <v>0</v>
      </c>
      <c r="AB34" s="266">
        <f t="shared" si="19"/>
        <v>0</v>
      </c>
      <c r="AC34" s="160">
        <f t="shared" si="20"/>
        <v>0</v>
      </c>
      <c r="AD34" s="160">
        <f t="shared" si="21"/>
        <v>0</v>
      </c>
      <c r="AE34" s="160">
        <f t="shared" si="27"/>
        <v>0</v>
      </c>
      <c r="AF34" s="266">
        <f t="shared" si="22"/>
        <v>0</v>
      </c>
      <c r="AG34" s="160">
        <f t="shared" si="23"/>
        <v>0</v>
      </c>
      <c r="AH34" s="160">
        <f t="shared" si="24"/>
        <v>0</v>
      </c>
    </row>
    <row r="35" spans="1:34" ht="40.5">
      <c r="A35" s="5">
        <v>137</v>
      </c>
      <c r="B35" s="160" t="s">
        <v>209</v>
      </c>
      <c r="C35" s="160">
        <f t="shared" si="26"/>
        <v>0</v>
      </c>
      <c r="D35" s="266">
        <f t="shared" si="1"/>
        <v>0</v>
      </c>
      <c r="E35" s="160">
        <f t="shared" si="2"/>
        <v>0</v>
      </c>
      <c r="F35" s="160">
        <f t="shared" si="3"/>
        <v>0</v>
      </c>
      <c r="G35" s="160">
        <f t="shared" si="26"/>
        <v>0</v>
      </c>
      <c r="H35" s="266">
        <f t="shared" si="4"/>
        <v>0</v>
      </c>
      <c r="I35" s="160">
        <f t="shared" si="5"/>
        <v>0</v>
      </c>
      <c r="J35" s="160">
        <f t="shared" si="6"/>
        <v>0</v>
      </c>
      <c r="K35" s="160">
        <f t="shared" si="26"/>
        <v>0</v>
      </c>
      <c r="L35" s="266">
        <f t="shared" si="7"/>
        <v>0</v>
      </c>
      <c r="M35" s="160">
        <f t="shared" si="8"/>
        <v>0</v>
      </c>
      <c r="N35" s="160">
        <f t="shared" si="9"/>
        <v>0</v>
      </c>
      <c r="O35" s="160">
        <f t="shared" si="26"/>
        <v>0</v>
      </c>
      <c r="P35" s="266">
        <f t="shared" si="10"/>
        <v>0</v>
      </c>
      <c r="Q35" s="160">
        <f t="shared" si="11"/>
        <v>0</v>
      </c>
      <c r="R35" s="160">
        <f t="shared" si="12"/>
        <v>0</v>
      </c>
      <c r="S35" s="160">
        <f t="shared" si="27"/>
        <v>0</v>
      </c>
      <c r="T35" s="266">
        <f t="shared" si="13"/>
        <v>0</v>
      </c>
      <c r="U35" s="160">
        <f t="shared" si="14"/>
        <v>0</v>
      </c>
      <c r="V35" s="160">
        <f t="shared" si="15"/>
        <v>0</v>
      </c>
      <c r="W35" s="160">
        <f t="shared" si="27"/>
        <v>0</v>
      </c>
      <c r="X35" s="266">
        <f t="shared" si="16"/>
        <v>0</v>
      </c>
      <c r="Y35" s="160">
        <f t="shared" si="17"/>
        <v>0</v>
      </c>
      <c r="Z35" s="160">
        <f t="shared" si="18"/>
        <v>0</v>
      </c>
      <c r="AA35" s="160">
        <f t="shared" si="27"/>
        <v>0</v>
      </c>
      <c r="AB35" s="266">
        <f t="shared" si="19"/>
        <v>0</v>
      </c>
      <c r="AC35" s="160">
        <f t="shared" si="20"/>
        <v>0</v>
      </c>
      <c r="AD35" s="160">
        <f t="shared" si="21"/>
        <v>0</v>
      </c>
      <c r="AE35" s="160">
        <f t="shared" si="27"/>
        <v>0</v>
      </c>
      <c r="AF35" s="266">
        <f t="shared" si="22"/>
        <v>0</v>
      </c>
      <c r="AG35" s="160">
        <f t="shared" si="23"/>
        <v>0</v>
      </c>
      <c r="AH35" s="160">
        <f t="shared" si="24"/>
        <v>0</v>
      </c>
    </row>
    <row r="36" spans="1:34" ht="20.25">
      <c r="A36" s="5">
        <v>138</v>
      </c>
      <c r="B36" s="160" t="s">
        <v>83</v>
      </c>
      <c r="C36" s="160">
        <f t="shared" si="26"/>
        <v>0</v>
      </c>
      <c r="D36" s="266">
        <f t="shared" si="1"/>
        <v>0</v>
      </c>
      <c r="E36" s="160">
        <f t="shared" si="2"/>
        <v>0</v>
      </c>
      <c r="F36" s="160">
        <f t="shared" si="3"/>
        <v>0</v>
      </c>
      <c r="G36" s="160">
        <f t="shared" si="26"/>
        <v>2</v>
      </c>
      <c r="H36" s="266">
        <f t="shared" si="4"/>
        <v>0</v>
      </c>
      <c r="I36" s="160">
        <f t="shared" si="5"/>
        <v>0</v>
      </c>
      <c r="J36" s="160">
        <f t="shared" si="6"/>
        <v>2</v>
      </c>
      <c r="K36" s="160">
        <f t="shared" si="26"/>
        <v>0</v>
      </c>
      <c r="L36" s="266">
        <f t="shared" si="7"/>
        <v>0</v>
      </c>
      <c r="M36" s="160">
        <f t="shared" si="8"/>
        <v>0</v>
      </c>
      <c r="N36" s="160">
        <f t="shared" si="9"/>
        <v>0</v>
      </c>
      <c r="O36" s="160">
        <f t="shared" si="26"/>
        <v>1</v>
      </c>
      <c r="P36" s="266">
        <f t="shared" si="10"/>
        <v>0</v>
      </c>
      <c r="Q36" s="160">
        <f t="shared" si="11"/>
        <v>0</v>
      </c>
      <c r="R36" s="160">
        <f t="shared" si="12"/>
        <v>1</v>
      </c>
      <c r="S36" s="160">
        <f t="shared" si="27"/>
        <v>6</v>
      </c>
      <c r="T36" s="266">
        <f t="shared" si="13"/>
        <v>0</v>
      </c>
      <c r="U36" s="160">
        <f t="shared" si="14"/>
        <v>0</v>
      </c>
      <c r="V36" s="160">
        <f t="shared" si="15"/>
        <v>6</v>
      </c>
      <c r="W36" s="160">
        <f t="shared" si="27"/>
        <v>1</v>
      </c>
      <c r="X36" s="266">
        <f t="shared" si="16"/>
        <v>0</v>
      </c>
      <c r="Y36" s="160">
        <f t="shared" si="17"/>
        <v>0</v>
      </c>
      <c r="Z36" s="160">
        <f t="shared" si="18"/>
        <v>1</v>
      </c>
      <c r="AA36" s="160">
        <f t="shared" si="27"/>
        <v>0</v>
      </c>
      <c r="AB36" s="266">
        <f t="shared" si="19"/>
        <v>0</v>
      </c>
      <c r="AC36" s="160">
        <f t="shared" si="20"/>
        <v>0</v>
      </c>
      <c r="AD36" s="160">
        <f t="shared" si="21"/>
        <v>0</v>
      </c>
      <c r="AE36" s="160">
        <f t="shared" si="27"/>
        <v>0</v>
      </c>
      <c r="AF36" s="266">
        <f t="shared" si="22"/>
        <v>0</v>
      </c>
      <c r="AG36" s="160">
        <f t="shared" si="23"/>
        <v>0</v>
      </c>
      <c r="AH36" s="160">
        <f t="shared" si="24"/>
        <v>0</v>
      </c>
    </row>
    <row r="37" spans="1:34" ht="40.5">
      <c r="A37" s="5">
        <v>139</v>
      </c>
      <c r="B37" s="160" t="s">
        <v>210</v>
      </c>
      <c r="C37" s="160">
        <f t="shared" si="26"/>
        <v>0</v>
      </c>
      <c r="D37" s="266">
        <f t="shared" si="1"/>
        <v>0</v>
      </c>
      <c r="E37" s="160">
        <f t="shared" si="2"/>
        <v>0</v>
      </c>
      <c r="F37" s="160">
        <f t="shared" si="3"/>
        <v>0</v>
      </c>
      <c r="G37" s="160">
        <f t="shared" si="26"/>
        <v>0</v>
      </c>
      <c r="H37" s="266">
        <f t="shared" si="4"/>
        <v>0</v>
      </c>
      <c r="I37" s="160">
        <f t="shared" si="5"/>
        <v>0</v>
      </c>
      <c r="J37" s="160">
        <f t="shared" si="6"/>
        <v>0</v>
      </c>
      <c r="K37" s="160">
        <f t="shared" si="26"/>
        <v>0</v>
      </c>
      <c r="L37" s="266">
        <f t="shared" si="7"/>
        <v>0</v>
      </c>
      <c r="M37" s="160">
        <f t="shared" si="8"/>
        <v>0</v>
      </c>
      <c r="N37" s="160">
        <f t="shared" si="9"/>
        <v>0</v>
      </c>
      <c r="O37" s="160">
        <f t="shared" si="26"/>
        <v>0</v>
      </c>
      <c r="P37" s="266">
        <f t="shared" si="10"/>
        <v>0</v>
      </c>
      <c r="Q37" s="160">
        <f t="shared" si="11"/>
        <v>0</v>
      </c>
      <c r="R37" s="160">
        <f t="shared" si="12"/>
        <v>0</v>
      </c>
      <c r="S37" s="160">
        <f t="shared" si="27"/>
        <v>0</v>
      </c>
      <c r="T37" s="266">
        <f t="shared" si="13"/>
        <v>0</v>
      </c>
      <c r="U37" s="160">
        <f t="shared" si="14"/>
        <v>0</v>
      </c>
      <c r="V37" s="160">
        <f t="shared" si="15"/>
        <v>0</v>
      </c>
      <c r="W37" s="160">
        <f t="shared" si="27"/>
        <v>0</v>
      </c>
      <c r="X37" s="266">
        <f t="shared" si="16"/>
        <v>0</v>
      </c>
      <c r="Y37" s="160">
        <f t="shared" si="17"/>
        <v>0</v>
      </c>
      <c r="Z37" s="160">
        <f t="shared" si="18"/>
        <v>0</v>
      </c>
      <c r="AA37" s="160">
        <f t="shared" si="27"/>
        <v>0</v>
      </c>
      <c r="AB37" s="266">
        <f t="shared" si="19"/>
        <v>0</v>
      </c>
      <c r="AC37" s="160">
        <f t="shared" si="20"/>
        <v>0</v>
      </c>
      <c r="AD37" s="160">
        <f t="shared" si="21"/>
        <v>0</v>
      </c>
      <c r="AE37" s="160">
        <f t="shared" si="27"/>
        <v>0</v>
      </c>
      <c r="AF37" s="266">
        <f t="shared" si="22"/>
        <v>0</v>
      </c>
      <c r="AG37" s="160">
        <f t="shared" si="23"/>
        <v>0</v>
      </c>
      <c r="AH37" s="160">
        <f t="shared" si="24"/>
        <v>0</v>
      </c>
    </row>
    <row r="38" spans="1:34" ht="40.5">
      <c r="A38" s="5">
        <v>140</v>
      </c>
      <c r="B38" s="160" t="s">
        <v>84</v>
      </c>
      <c r="C38" s="160">
        <f t="shared" si="26"/>
        <v>0</v>
      </c>
      <c r="D38" s="266">
        <f t="shared" si="1"/>
        <v>0</v>
      </c>
      <c r="E38" s="160">
        <f t="shared" si="2"/>
        <v>0</v>
      </c>
      <c r="F38" s="160">
        <f t="shared" si="3"/>
        <v>0</v>
      </c>
      <c r="G38" s="160">
        <f t="shared" si="26"/>
        <v>0</v>
      </c>
      <c r="H38" s="266">
        <f t="shared" si="4"/>
        <v>0</v>
      </c>
      <c r="I38" s="160">
        <f t="shared" si="5"/>
        <v>0</v>
      </c>
      <c r="J38" s="160">
        <f t="shared" si="6"/>
        <v>0</v>
      </c>
      <c r="K38" s="160">
        <f t="shared" si="26"/>
        <v>0</v>
      </c>
      <c r="L38" s="266">
        <f t="shared" si="7"/>
        <v>0</v>
      </c>
      <c r="M38" s="160">
        <f t="shared" si="8"/>
        <v>0</v>
      </c>
      <c r="N38" s="160">
        <f t="shared" si="9"/>
        <v>0</v>
      </c>
      <c r="O38" s="160">
        <f t="shared" si="26"/>
        <v>0</v>
      </c>
      <c r="P38" s="266">
        <f t="shared" si="10"/>
        <v>0</v>
      </c>
      <c r="Q38" s="160">
        <f t="shared" si="11"/>
        <v>0</v>
      </c>
      <c r="R38" s="160">
        <f t="shared" si="12"/>
        <v>0</v>
      </c>
      <c r="S38" s="160">
        <f t="shared" si="27"/>
        <v>0</v>
      </c>
      <c r="T38" s="266">
        <f t="shared" si="13"/>
        <v>0</v>
      </c>
      <c r="U38" s="160">
        <f t="shared" si="14"/>
        <v>0</v>
      </c>
      <c r="V38" s="160">
        <f t="shared" si="15"/>
        <v>0</v>
      </c>
      <c r="W38" s="160">
        <f t="shared" si="27"/>
        <v>0</v>
      </c>
      <c r="X38" s="266">
        <f t="shared" si="16"/>
        <v>0</v>
      </c>
      <c r="Y38" s="160">
        <f t="shared" si="17"/>
        <v>0</v>
      </c>
      <c r="Z38" s="160">
        <f t="shared" si="18"/>
        <v>0</v>
      </c>
      <c r="AA38" s="160">
        <f t="shared" si="27"/>
        <v>0</v>
      </c>
      <c r="AB38" s="266">
        <f t="shared" si="19"/>
        <v>0</v>
      </c>
      <c r="AC38" s="160">
        <f t="shared" si="20"/>
        <v>0</v>
      </c>
      <c r="AD38" s="160">
        <f t="shared" si="21"/>
        <v>0</v>
      </c>
      <c r="AE38" s="160">
        <f t="shared" si="27"/>
        <v>0</v>
      </c>
      <c r="AF38" s="266">
        <f t="shared" si="22"/>
        <v>0</v>
      </c>
      <c r="AG38" s="160">
        <f t="shared" si="23"/>
        <v>0</v>
      </c>
      <c r="AH38" s="160">
        <f t="shared" si="24"/>
        <v>0</v>
      </c>
    </row>
    <row r="39" spans="1:34" ht="40.5">
      <c r="A39" s="5">
        <v>141</v>
      </c>
      <c r="B39" s="160" t="s">
        <v>211</v>
      </c>
      <c r="C39" s="160">
        <f t="shared" si="26"/>
        <v>0</v>
      </c>
      <c r="D39" s="266">
        <f t="shared" si="1"/>
        <v>0</v>
      </c>
      <c r="E39" s="160">
        <f t="shared" si="2"/>
        <v>0</v>
      </c>
      <c r="F39" s="160">
        <f t="shared" si="3"/>
        <v>0</v>
      </c>
      <c r="G39" s="160">
        <f t="shared" si="26"/>
        <v>0</v>
      </c>
      <c r="H39" s="266">
        <f t="shared" si="4"/>
        <v>0</v>
      </c>
      <c r="I39" s="160">
        <f t="shared" si="5"/>
        <v>0</v>
      </c>
      <c r="J39" s="160">
        <f t="shared" si="6"/>
        <v>0</v>
      </c>
      <c r="K39" s="160">
        <f t="shared" si="26"/>
        <v>0</v>
      </c>
      <c r="L39" s="266">
        <f t="shared" si="7"/>
        <v>0</v>
      </c>
      <c r="M39" s="160">
        <f t="shared" si="8"/>
        <v>0</v>
      </c>
      <c r="N39" s="160">
        <f t="shared" si="9"/>
        <v>0</v>
      </c>
      <c r="O39" s="160">
        <f t="shared" si="26"/>
        <v>0</v>
      </c>
      <c r="P39" s="266">
        <f t="shared" si="10"/>
        <v>0</v>
      </c>
      <c r="Q39" s="160">
        <f t="shared" si="11"/>
        <v>0</v>
      </c>
      <c r="R39" s="160">
        <f t="shared" si="12"/>
        <v>0</v>
      </c>
      <c r="S39" s="160">
        <f t="shared" si="27"/>
        <v>0</v>
      </c>
      <c r="T39" s="266">
        <f t="shared" si="13"/>
        <v>0</v>
      </c>
      <c r="U39" s="160">
        <f t="shared" si="14"/>
        <v>0</v>
      </c>
      <c r="V39" s="160">
        <f t="shared" si="15"/>
        <v>0</v>
      </c>
      <c r="W39" s="160">
        <f t="shared" si="27"/>
        <v>0</v>
      </c>
      <c r="X39" s="266">
        <f t="shared" si="16"/>
        <v>0</v>
      </c>
      <c r="Y39" s="160">
        <f t="shared" si="17"/>
        <v>0</v>
      </c>
      <c r="Z39" s="160">
        <f t="shared" si="18"/>
        <v>0</v>
      </c>
      <c r="AA39" s="160">
        <f t="shared" si="27"/>
        <v>0</v>
      </c>
      <c r="AB39" s="266">
        <f t="shared" si="19"/>
        <v>0</v>
      </c>
      <c r="AC39" s="160">
        <f t="shared" si="20"/>
        <v>0</v>
      </c>
      <c r="AD39" s="160">
        <f t="shared" si="21"/>
        <v>0</v>
      </c>
      <c r="AE39" s="160">
        <f t="shared" si="27"/>
        <v>0</v>
      </c>
      <c r="AF39" s="266">
        <f t="shared" si="22"/>
        <v>0</v>
      </c>
      <c r="AG39" s="160">
        <f t="shared" si="23"/>
        <v>0</v>
      </c>
      <c r="AH39" s="160">
        <f t="shared" si="24"/>
        <v>0</v>
      </c>
    </row>
    <row r="40" spans="1:34" ht="20.25">
      <c r="A40" s="5">
        <v>142</v>
      </c>
      <c r="B40" s="160" t="s">
        <v>85</v>
      </c>
      <c r="C40" s="160">
        <f t="shared" si="26"/>
        <v>0</v>
      </c>
      <c r="D40" s="266">
        <f t="shared" si="1"/>
        <v>0</v>
      </c>
      <c r="E40" s="160">
        <f t="shared" si="2"/>
        <v>0</v>
      </c>
      <c r="F40" s="160">
        <f t="shared" si="3"/>
        <v>0</v>
      </c>
      <c r="G40" s="160">
        <f t="shared" si="26"/>
        <v>0</v>
      </c>
      <c r="H40" s="266">
        <f t="shared" si="4"/>
        <v>0</v>
      </c>
      <c r="I40" s="160">
        <f t="shared" si="5"/>
        <v>0</v>
      </c>
      <c r="J40" s="160">
        <f t="shared" si="6"/>
        <v>0</v>
      </c>
      <c r="K40" s="160">
        <f t="shared" si="26"/>
        <v>0</v>
      </c>
      <c r="L40" s="266">
        <f t="shared" si="7"/>
        <v>0</v>
      </c>
      <c r="M40" s="160">
        <f t="shared" si="8"/>
        <v>0</v>
      </c>
      <c r="N40" s="160">
        <f t="shared" si="9"/>
        <v>0</v>
      </c>
      <c r="O40" s="160">
        <f t="shared" si="26"/>
        <v>0</v>
      </c>
      <c r="P40" s="266">
        <f t="shared" si="10"/>
        <v>0</v>
      </c>
      <c r="Q40" s="160">
        <f t="shared" si="11"/>
        <v>0</v>
      </c>
      <c r="R40" s="160">
        <f t="shared" si="12"/>
        <v>0</v>
      </c>
      <c r="S40" s="160">
        <f t="shared" si="27"/>
        <v>0</v>
      </c>
      <c r="T40" s="266">
        <f t="shared" si="13"/>
        <v>0</v>
      </c>
      <c r="U40" s="160">
        <f t="shared" si="14"/>
        <v>0</v>
      </c>
      <c r="V40" s="160">
        <f t="shared" si="15"/>
        <v>0</v>
      </c>
      <c r="W40" s="160">
        <f t="shared" si="27"/>
        <v>0</v>
      </c>
      <c r="X40" s="266">
        <f t="shared" si="16"/>
        <v>0</v>
      </c>
      <c r="Y40" s="160">
        <f t="shared" si="17"/>
        <v>0</v>
      </c>
      <c r="Z40" s="160">
        <f t="shared" si="18"/>
        <v>0</v>
      </c>
      <c r="AA40" s="160">
        <f t="shared" si="27"/>
        <v>0</v>
      </c>
      <c r="AB40" s="266">
        <f t="shared" si="19"/>
        <v>0</v>
      </c>
      <c r="AC40" s="160">
        <f t="shared" si="20"/>
        <v>0</v>
      </c>
      <c r="AD40" s="160">
        <f t="shared" si="21"/>
        <v>0</v>
      </c>
      <c r="AE40" s="160">
        <f t="shared" si="27"/>
        <v>0</v>
      </c>
      <c r="AF40" s="266">
        <f t="shared" si="22"/>
        <v>0</v>
      </c>
      <c r="AG40" s="160">
        <f t="shared" si="23"/>
        <v>0</v>
      </c>
      <c r="AH40" s="160">
        <f t="shared" si="24"/>
        <v>0</v>
      </c>
    </row>
    <row r="41" spans="1:34" ht="20.25">
      <c r="A41" s="5">
        <v>143</v>
      </c>
      <c r="B41" s="160" t="s">
        <v>86</v>
      </c>
      <c r="C41" s="160">
        <f t="shared" si="26"/>
        <v>0</v>
      </c>
      <c r="D41" s="266">
        <f t="shared" si="1"/>
        <v>0</v>
      </c>
      <c r="E41" s="160">
        <f t="shared" si="2"/>
        <v>0</v>
      </c>
      <c r="F41" s="160">
        <f t="shared" si="3"/>
        <v>0</v>
      </c>
      <c r="G41" s="160">
        <f t="shared" si="26"/>
        <v>0</v>
      </c>
      <c r="H41" s="266">
        <f t="shared" si="4"/>
        <v>0</v>
      </c>
      <c r="I41" s="160">
        <f t="shared" si="5"/>
        <v>0</v>
      </c>
      <c r="J41" s="160">
        <f t="shared" si="6"/>
        <v>0</v>
      </c>
      <c r="K41" s="160">
        <f t="shared" si="26"/>
        <v>0</v>
      </c>
      <c r="L41" s="266">
        <f t="shared" si="7"/>
        <v>0</v>
      </c>
      <c r="M41" s="160">
        <f t="shared" si="8"/>
        <v>0</v>
      </c>
      <c r="N41" s="160">
        <f t="shared" si="9"/>
        <v>0</v>
      </c>
      <c r="O41" s="160">
        <f t="shared" si="26"/>
        <v>0</v>
      </c>
      <c r="P41" s="266">
        <f t="shared" si="10"/>
        <v>0</v>
      </c>
      <c r="Q41" s="160">
        <f t="shared" si="11"/>
        <v>0</v>
      </c>
      <c r="R41" s="160">
        <f t="shared" si="12"/>
        <v>0</v>
      </c>
      <c r="S41" s="160">
        <f t="shared" si="27"/>
        <v>0</v>
      </c>
      <c r="T41" s="266">
        <f t="shared" si="13"/>
        <v>0</v>
      </c>
      <c r="U41" s="160">
        <f t="shared" si="14"/>
        <v>0</v>
      </c>
      <c r="V41" s="160">
        <f t="shared" si="15"/>
        <v>0</v>
      </c>
      <c r="W41" s="160">
        <f t="shared" si="27"/>
        <v>0</v>
      </c>
      <c r="X41" s="266">
        <f t="shared" si="16"/>
        <v>0</v>
      </c>
      <c r="Y41" s="160">
        <f t="shared" si="17"/>
        <v>0</v>
      </c>
      <c r="Z41" s="160">
        <f t="shared" si="18"/>
        <v>0</v>
      </c>
      <c r="AA41" s="160">
        <f t="shared" si="27"/>
        <v>0</v>
      </c>
      <c r="AB41" s="266">
        <f t="shared" si="19"/>
        <v>0</v>
      </c>
      <c r="AC41" s="160">
        <f t="shared" si="20"/>
        <v>0</v>
      </c>
      <c r="AD41" s="160">
        <f t="shared" si="21"/>
        <v>0</v>
      </c>
      <c r="AE41" s="160">
        <f t="shared" si="27"/>
        <v>0</v>
      </c>
      <c r="AF41" s="266">
        <f t="shared" si="22"/>
        <v>0</v>
      </c>
      <c r="AG41" s="160">
        <f t="shared" si="23"/>
        <v>0</v>
      </c>
      <c r="AH41" s="160">
        <f t="shared" si="24"/>
        <v>0</v>
      </c>
    </row>
    <row r="42" spans="1:34" ht="40.5">
      <c r="A42" s="5" t="s">
        <v>716</v>
      </c>
      <c r="B42" s="160" t="s">
        <v>212</v>
      </c>
      <c r="C42" s="160">
        <f t="shared" si="26"/>
        <v>0</v>
      </c>
      <c r="D42" s="266">
        <f t="shared" si="1"/>
        <v>0</v>
      </c>
      <c r="E42" s="160">
        <f t="shared" si="2"/>
        <v>0</v>
      </c>
      <c r="F42" s="160">
        <f t="shared" si="3"/>
        <v>0</v>
      </c>
      <c r="G42" s="160">
        <f t="shared" si="26"/>
        <v>0</v>
      </c>
      <c r="H42" s="266">
        <f t="shared" si="4"/>
        <v>0</v>
      </c>
      <c r="I42" s="160">
        <f t="shared" si="5"/>
        <v>0</v>
      </c>
      <c r="J42" s="160">
        <f t="shared" si="6"/>
        <v>0</v>
      </c>
      <c r="K42" s="160">
        <f t="shared" si="26"/>
        <v>0</v>
      </c>
      <c r="L42" s="266">
        <f t="shared" si="7"/>
        <v>0</v>
      </c>
      <c r="M42" s="160">
        <f t="shared" si="8"/>
        <v>0</v>
      </c>
      <c r="N42" s="160">
        <f t="shared" si="9"/>
        <v>0</v>
      </c>
      <c r="O42" s="160">
        <f t="shared" si="26"/>
        <v>0</v>
      </c>
      <c r="P42" s="266">
        <f t="shared" si="10"/>
        <v>0</v>
      </c>
      <c r="Q42" s="160">
        <f t="shared" si="11"/>
        <v>0</v>
      </c>
      <c r="R42" s="160">
        <f t="shared" si="12"/>
        <v>0</v>
      </c>
      <c r="S42" s="160">
        <f t="shared" si="27"/>
        <v>0</v>
      </c>
      <c r="T42" s="266">
        <f t="shared" si="13"/>
        <v>0</v>
      </c>
      <c r="U42" s="160">
        <f t="shared" si="14"/>
        <v>0</v>
      </c>
      <c r="V42" s="160">
        <f t="shared" si="15"/>
        <v>0</v>
      </c>
      <c r="W42" s="160">
        <f t="shared" si="27"/>
        <v>0</v>
      </c>
      <c r="X42" s="266">
        <f t="shared" si="16"/>
        <v>0</v>
      </c>
      <c r="Y42" s="160">
        <f t="shared" si="17"/>
        <v>0</v>
      </c>
      <c r="Z42" s="160">
        <f t="shared" si="18"/>
        <v>0</v>
      </c>
      <c r="AA42" s="160">
        <f t="shared" si="27"/>
        <v>0</v>
      </c>
      <c r="AB42" s="266">
        <f t="shared" si="19"/>
        <v>0</v>
      </c>
      <c r="AC42" s="160">
        <f t="shared" si="20"/>
        <v>0</v>
      </c>
      <c r="AD42" s="160">
        <f t="shared" si="21"/>
        <v>0</v>
      </c>
      <c r="AE42" s="160">
        <f t="shared" si="27"/>
        <v>0</v>
      </c>
      <c r="AF42" s="266">
        <f t="shared" si="22"/>
        <v>0</v>
      </c>
      <c r="AG42" s="160">
        <f t="shared" si="23"/>
        <v>0</v>
      </c>
      <c r="AH42" s="160">
        <f t="shared" si="24"/>
        <v>0</v>
      </c>
    </row>
    <row r="43" spans="1:34" ht="60.75">
      <c r="A43" s="5" t="s">
        <v>221</v>
      </c>
      <c r="B43" s="160" t="s">
        <v>213</v>
      </c>
      <c r="C43" s="160">
        <f t="shared" si="26"/>
        <v>0</v>
      </c>
      <c r="D43" s="266">
        <f t="shared" si="1"/>
        <v>0</v>
      </c>
      <c r="E43" s="160">
        <f t="shared" si="2"/>
        <v>0</v>
      </c>
      <c r="F43" s="160">
        <f t="shared" si="3"/>
        <v>0</v>
      </c>
      <c r="G43" s="160">
        <f t="shared" si="26"/>
        <v>0</v>
      </c>
      <c r="H43" s="266">
        <f t="shared" si="4"/>
        <v>0</v>
      </c>
      <c r="I43" s="160">
        <f t="shared" si="5"/>
        <v>0</v>
      </c>
      <c r="J43" s="160">
        <f t="shared" si="6"/>
        <v>0</v>
      </c>
      <c r="K43" s="160">
        <f t="shared" si="26"/>
        <v>0</v>
      </c>
      <c r="L43" s="266">
        <f t="shared" si="7"/>
        <v>0</v>
      </c>
      <c r="M43" s="160">
        <f t="shared" si="8"/>
        <v>0</v>
      </c>
      <c r="N43" s="160">
        <f t="shared" si="9"/>
        <v>0</v>
      </c>
      <c r="O43" s="160">
        <f t="shared" si="26"/>
        <v>0</v>
      </c>
      <c r="P43" s="266">
        <f t="shared" si="10"/>
        <v>0</v>
      </c>
      <c r="Q43" s="160">
        <f t="shared" si="11"/>
        <v>0</v>
      </c>
      <c r="R43" s="160">
        <f t="shared" si="12"/>
        <v>0</v>
      </c>
      <c r="S43" s="160">
        <f t="shared" si="27"/>
        <v>0</v>
      </c>
      <c r="T43" s="266">
        <f t="shared" si="13"/>
        <v>0</v>
      </c>
      <c r="U43" s="160">
        <f t="shared" si="14"/>
        <v>0</v>
      </c>
      <c r="V43" s="160">
        <f t="shared" si="15"/>
        <v>0</v>
      </c>
      <c r="W43" s="160">
        <f t="shared" si="27"/>
        <v>0</v>
      </c>
      <c r="X43" s="266">
        <f t="shared" si="16"/>
        <v>0</v>
      </c>
      <c r="Y43" s="160">
        <f t="shared" si="17"/>
        <v>0</v>
      </c>
      <c r="Z43" s="160">
        <f t="shared" si="18"/>
        <v>0</v>
      </c>
      <c r="AA43" s="160">
        <f t="shared" si="27"/>
        <v>0</v>
      </c>
      <c r="AB43" s="266">
        <f t="shared" si="19"/>
        <v>0</v>
      </c>
      <c r="AC43" s="160">
        <f t="shared" si="20"/>
        <v>0</v>
      </c>
      <c r="AD43" s="160">
        <f t="shared" si="21"/>
        <v>0</v>
      </c>
      <c r="AE43" s="160">
        <f t="shared" si="27"/>
        <v>0</v>
      </c>
      <c r="AF43" s="266">
        <f t="shared" si="22"/>
        <v>0</v>
      </c>
      <c r="AG43" s="160">
        <f t="shared" si="23"/>
        <v>0</v>
      </c>
      <c r="AH43" s="160">
        <f t="shared" si="24"/>
        <v>0</v>
      </c>
    </row>
    <row r="44" spans="1:34" ht="40.5">
      <c r="A44" s="5">
        <v>969</v>
      </c>
      <c r="B44" s="160" t="s">
        <v>87</v>
      </c>
      <c r="C44" s="160">
        <f t="shared" si="26"/>
        <v>0</v>
      </c>
      <c r="D44" s="266">
        <f t="shared" si="1"/>
        <v>0</v>
      </c>
      <c r="E44" s="160">
        <f t="shared" si="2"/>
        <v>0</v>
      </c>
      <c r="F44" s="160">
        <f t="shared" si="3"/>
        <v>0</v>
      </c>
      <c r="G44" s="160">
        <f t="shared" si="26"/>
        <v>0</v>
      </c>
      <c r="H44" s="266">
        <f t="shared" si="4"/>
        <v>0</v>
      </c>
      <c r="I44" s="160">
        <f t="shared" si="5"/>
        <v>0</v>
      </c>
      <c r="J44" s="160">
        <f t="shared" si="6"/>
        <v>0</v>
      </c>
      <c r="K44" s="160">
        <f t="shared" si="26"/>
        <v>0</v>
      </c>
      <c r="L44" s="266">
        <f t="shared" si="7"/>
        <v>0</v>
      </c>
      <c r="M44" s="160">
        <f t="shared" si="8"/>
        <v>0</v>
      </c>
      <c r="N44" s="160">
        <f t="shared" si="9"/>
        <v>0</v>
      </c>
      <c r="O44" s="160">
        <f t="shared" si="26"/>
        <v>0</v>
      </c>
      <c r="P44" s="266">
        <f t="shared" si="10"/>
        <v>0</v>
      </c>
      <c r="Q44" s="160">
        <f t="shared" si="11"/>
        <v>0</v>
      </c>
      <c r="R44" s="160">
        <f t="shared" si="12"/>
        <v>0</v>
      </c>
      <c r="S44" s="160">
        <f t="shared" si="27"/>
        <v>0</v>
      </c>
      <c r="T44" s="266">
        <f t="shared" si="13"/>
        <v>0</v>
      </c>
      <c r="U44" s="160">
        <f t="shared" si="14"/>
        <v>0</v>
      </c>
      <c r="V44" s="160">
        <f t="shared" si="15"/>
        <v>0</v>
      </c>
      <c r="W44" s="160">
        <f t="shared" si="27"/>
        <v>0</v>
      </c>
      <c r="X44" s="266">
        <f t="shared" si="16"/>
        <v>0</v>
      </c>
      <c r="Y44" s="160">
        <f t="shared" si="17"/>
        <v>0</v>
      </c>
      <c r="Z44" s="160">
        <f t="shared" si="18"/>
        <v>0</v>
      </c>
      <c r="AA44" s="160">
        <f t="shared" si="27"/>
        <v>0</v>
      </c>
      <c r="AB44" s="266">
        <f t="shared" si="19"/>
        <v>0</v>
      </c>
      <c r="AC44" s="160">
        <f t="shared" si="20"/>
        <v>0</v>
      </c>
      <c r="AD44" s="160">
        <f t="shared" si="21"/>
        <v>0</v>
      </c>
      <c r="AE44" s="160">
        <f t="shared" si="27"/>
        <v>0</v>
      </c>
      <c r="AF44" s="266">
        <f t="shared" si="22"/>
        <v>0</v>
      </c>
      <c r="AG44" s="160">
        <f t="shared" si="23"/>
        <v>0</v>
      </c>
      <c r="AH44" s="160">
        <f t="shared" si="24"/>
        <v>0</v>
      </c>
    </row>
    <row r="45" spans="1:34" ht="20.25">
      <c r="A45" s="5"/>
      <c r="B45" s="267" t="s">
        <v>935</v>
      </c>
      <c r="C45" s="160">
        <f>SUM(C2:C44)</f>
        <v>0</v>
      </c>
      <c r="D45" s="266">
        <f t="shared" ref="D45:AH45" si="28">SUM(D2:D44)</f>
        <v>0</v>
      </c>
      <c r="E45" s="160">
        <f t="shared" si="28"/>
        <v>0</v>
      </c>
      <c r="F45" s="160">
        <f t="shared" si="28"/>
        <v>0</v>
      </c>
      <c r="G45" s="160">
        <f t="shared" si="28"/>
        <v>2</v>
      </c>
      <c r="H45" s="266">
        <f t="shared" si="28"/>
        <v>0</v>
      </c>
      <c r="I45" s="160">
        <f t="shared" si="28"/>
        <v>0</v>
      </c>
      <c r="J45" s="160">
        <f t="shared" si="28"/>
        <v>2</v>
      </c>
      <c r="K45" s="160">
        <f t="shared" si="28"/>
        <v>0</v>
      </c>
      <c r="L45" s="266">
        <f t="shared" si="28"/>
        <v>0</v>
      </c>
      <c r="M45" s="160">
        <f t="shared" si="28"/>
        <v>0</v>
      </c>
      <c r="N45" s="160">
        <f t="shared" si="28"/>
        <v>0</v>
      </c>
      <c r="O45" s="160">
        <f t="shared" si="28"/>
        <v>1</v>
      </c>
      <c r="P45" s="266">
        <f t="shared" si="28"/>
        <v>0</v>
      </c>
      <c r="Q45" s="160">
        <f t="shared" si="28"/>
        <v>0</v>
      </c>
      <c r="R45" s="160">
        <f t="shared" si="28"/>
        <v>1</v>
      </c>
      <c r="S45" s="160">
        <f t="shared" si="28"/>
        <v>6</v>
      </c>
      <c r="T45" s="266">
        <f t="shared" si="28"/>
        <v>0</v>
      </c>
      <c r="U45" s="160">
        <f t="shared" si="28"/>
        <v>0</v>
      </c>
      <c r="V45" s="160">
        <f t="shared" si="28"/>
        <v>6</v>
      </c>
      <c r="W45" s="160">
        <f t="shared" si="28"/>
        <v>1</v>
      </c>
      <c r="X45" s="266">
        <f t="shared" si="28"/>
        <v>0</v>
      </c>
      <c r="Y45" s="160">
        <f t="shared" si="28"/>
        <v>0</v>
      </c>
      <c r="Z45" s="160">
        <f t="shared" si="28"/>
        <v>1</v>
      </c>
      <c r="AA45" s="160">
        <f t="shared" si="28"/>
        <v>0</v>
      </c>
      <c r="AB45" s="266">
        <f t="shared" si="28"/>
        <v>0</v>
      </c>
      <c r="AC45" s="160">
        <f t="shared" si="28"/>
        <v>0</v>
      </c>
      <c r="AD45" s="160">
        <f t="shared" si="28"/>
        <v>0</v>
      </c>
      <c r="AE45" s="160">
        <f t="shared" si="28"/>
        <v>0</v>
      </c>
      <c r="AF45" s="266">
        <f t="shared" si="28"/>
        <v>0</v>
      </c>
      <c r="AG45" s="160">
        <f t="shared" si="28"/>
        <v>0</v>
      </c>
      <c r="AH45" s="160">
        <f t="shared" si="28"/>
        <v>0</v>
      </c>
    </row>
    <row r="46" spans="1:34" ht="20.25">
      <c r="B46" s="275" t="s">
        <v>950</v>
      </c>
      <c r="C46" s="276">
        <f>D$45+H$45+L$45+P$45+T$45+X$45+AB$45+AF$45</f>
        <v>0</v>
      </c>
    </row>
    <row r="47" spans="1:34" ht="20.25">
      <c r="B47" s="275" t="s">
        <v>951</v>
      </c>
      <c r="C47" s="276">
        <f>E$45+I$45+M$45+Q$45+U$45+Y$45+AC$45+AG$45</f>
        <v>0</v>
      </c>
    </row>
    <row r="48" spans="1:34" ht="20.25">
      <c r="B48" s="275" t="s">
        <v>952</v>
      </c>
      <c r="C48" s="276">
        <f>F$45+J$45+N$45+R$45+V$45+Z$45+AD$45+AH$45</f>
        <v>10</v>
      </c>
    </row>
    <row r="49" spans="2:3" ht="20.25">
      <c r="B49" s="275" t="s">
        <v>953</v>
      </c>
      <c r="C49" s="11">
        <f>C47+C48</f>
        <v>10</v>
      </c>
    </row>
  </sheetData>
  <sheetProtection password="CA9D" sheet="1" objects="1" scenarios="1"/>
  <conditionalFormatting sqref="C2:D44">
    <cfRule type="cellIs" dxfId="11" priority="52" operator="greaterThan">
      <formula>0</formula>
    </cfRule>
  </conditionalFormatting>
  <conditionalFormatting sqref="F2:F44">
    <cfRule type="cellIs" dxfId="10" priority="10" operator="greaterThan">
      <formula>0</formula>
    </cfRule>
  </conditionalFormatting>
  <conditionalFormatting sqref="E2:E44">
    <cfRule type="cellIs" dxfId="9" priority="11" operator="greaterThan">
      <formula>0</formula>
    </cfRule>
  </conditionalFormatting>
  <conditionalFormatting sqref="G2:H44 K2:L44 O2:P44 S2:T44 W2:X44 AA2:AB44 AE2:AF44">
    <cfRule type="cellIs" dxfId="8" priority="9" operator="greaterThan">
      <formula>0</formula>
    </cfRule>
  </conditionalFormatting>
  <conditionalFormatting sqref="I2:I44 M2:M44 Q2:Q44 U2:U44 Y2:Y44 AC2:AC44 AG2:AG44">
    <cfRule type="cellIs" dxfId="7" priority="8" operator="greaterThan">
      <formula>0</formula>
    </cfRule>
  </conditionalFormatting>
  <conditionalFormatting sqref="J2:J44 N2:N44 R2:R44 V2:V44 Z2:Z44 AD2:AD44 AH2:AH44">
    <cfRule type="cellIs" dxfId="6" priority="7" operator="greaterThan">
      <formula>0</formula>
    </cfRule>
  </conditionalFormatting>
  <conditionalFormatting sqref="C45:D45">
    <cfRule type="cellIs" dxfId="5" priority="6" operator="greaterThan">
      <formula>0</formula>
    </cfRule>
  </conditionalFormatting>
  <conditionalFormatting sqref="E45">
    <cfRule type="cellIs" dxfId="4" priority="5" operator="greaterThan">
      <formula>0</formula>
    </cfRule>
  </conditionalFormatting>
  <conditionalFormatting sqref="F45">
    <cfRule type="cellIs" dxfId="3" priority="4" operator="greaterThan">
      <formula>0</formula>
    </cfRule>
  </conditionalFormatting>
  <conditionalFormatting sqref="G45:H45 K45:L45 O45:P45 S45:T45 W45:X45 AA45:AB45 AE45:AF45">
    <cfRule type="cellIs" dxfId="2" priority="3" operator="greaterThan">
      <formula>0</formula>
    </cfRule>
  </conditionalFormatting>
  <conditionalFormatting sqref="I45 M45 Q45 U45 Y45 AC45 AG45">
    <cfRule type="cellIs" dxfId="1" priority="2" operator="greaterThan">
      <formula>0</formula>
    </cfRule>
  </conditionalFormatting>
  <conditionalFormatting sqref="J45 N45 R45 V45 Z45 AD45 AH45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E337"/>
  <sheetViews>
    <sheetView topLeftCell="A82" workbookViewId="0">
      <selection activeCell="E182" sqref="E182"/>
    </sheetView>
  </sheetViews>
  <sheetFormatPr defaultRowHeight="15.75"/>
  <cols>
    <col min="1" max="1" width="11.85546875" bestFit="1" customWidth="1"/>
    <col min="2" max="2" width="56.28515625" style="220" customWidth="1"/>
    <col min="3" max="3" width="11.85546875" style="220" customWidth="1"/>
    <col min="4" max="4" width="12.7109375" style="220" customWidth="1"/>
    <col min="5" max="5" width="29.7109375" style="231" customWidth="1"/>
  </cols>
  <sheetData>
    <row r="1" spans="1:5" ht="18.75">
      <c r="A1" s="369" t="s">
        <v>717</v>
      </c>
      <c r="B1" s="369"/>
      <c r="C1" s="369"/>
      <c r="D1" s="369"/>
      <c r="E1" s="369"/>
    </row>
    <row r="2" spans="1:5">
      <c r="A2" s="370" t="s">
        <v>718</v>
      </c>
      <c r="B2" s="370"/>
      <c r="C2" s="371" t="s">
        <v>719</v>
      </c>
      <c r="D2" s="371"/>
      <c r="E2" s="371"/>
    </row>
    <row r="3" spans="1:5">
      <c r="A3" s="370"/>
      <c r="B3" s="370"/>
      <c r="C3" s="371" t="s">
        <v>720</v>
      </c>
      <c r="D3" s="371"/>
      <c r="E3" s="371"/>
    </row>
    <row r="4" spans="1:5">
      <c r="A4" s="370"/>
      <c r="B4" s="370"/>
      <c r="C4" s="371" t="s">
        <v>721</v>
      </c>
      <c r="D4" s="371"/>
      <c r="E4" s="371"/>
    </row>
    <row r="5" spans="1:5" ht="47.25">
      <c r="A5" s="239" t="s">
        <v>0</v>
      </c>
      <c r="B5" s="239" t="s">
        <v>722</v>
      </c>
      <c r="C5" s="239" t="s">
        <v>723</v>
      </c>
      <c r="D5" s="239" t="s">
        <v>724</v>
      </c>
      <c r="E5" s="209" t="s">
        <v>725</v>
      </c>
    </row>
    <row r="6" spans="1:5">
      <c r="A6" s="210">
        <v>1</v>
      </c>
      <c r="B6" s="210">
        <v>2</v>
      </c>
      <c r="C6" s="210">
        <v>3</v>
      </c>
      <c r="D6" s="210">
        <v>4</v>
      </c>
      <c r="E6" s="209">
        <v>5</v>
      </c>
    </row>
    <row r="7" spans="1:5" ht="63">
      <c r="A7" s="215" t="s">
        <v>730</v>
      </c>
      <c r="B7" s="216" t="s">
        <v>731</v>
      </c>
      <c r="C7" s="217" t="s">
        <v>728</v>
      </c>
      <c r="D7" s="218">
        <v>0</v>
      </c>
      <c r="E7" s="219" t="s">
        <v>729</v>
      </c>
    </row>
    <row r="8" spans="1:5">
      <c r="A8" s="366" t="s">
        <v>726</v>
      </c>
      <c r="B8" s="366"/>
      <c r="C8" s="366"/>
      <c r="D8" s="366"/>
      <c r="E8" s="366"/>
    </row>
    <row r="9" spans="1:5">
      <c r="A9" s="238" t="s">
        <v>732</v>
      </c>
      <c r="B9" s="211" t="s">
        <v>733</v>
      </c>
      <c r="C9" s="237" t="s">
        <v>728</v>
      </c>
      <c r="D9" s="213">
        <v>0</v>
      </c>
      <c r="E9" s="213">
        <f>'1'!$E$18</f>
        <v>0</v>
      </c>
    </row>
    <row r="10" spans="1:5">
      <c r="A10" s="238" t="s">
        <v>734</v>
      </c>
      <c r="B10" s="211" t="s">
        <v>735</v>
      </c>
      <c r="C10" s="237" t="s">
        <v>728</v>
      </c>
      <c r="D10" s="213">
        <v>0</v>
      </c>
      <c r="E10" s="213">
        <f>'1'!$E$19</f>
        <v>0</v>
      </c>
    </row>
    <row r="11" spans="1:5">
      <c r="A11" s="238" t="s">
        <v>736</v>
      </c>
      <c r="B11" s="211" t="s">
        <v>737</v>
      </c>
      <c r="C11" s="237" t="s">
        <v>728</v>
      </c>
      <c r="D11" s="213">
        <v>0</v>
      </c>
      <c r="E11" s="213">
        <f>'1'!$E$20</f>
        <v>0</v>
      </c>
    </row>
    <row r="12" spans="1:5">
      <c r="A12" s="367" t="s">
        <v>727</v>
      </c>
      <c r="B12" s="367"/>
      <c r="C12" s="367"/>
      <c r="D12" s="367"/>
      <c r="E12" s="367"/>
    </row>
    <row r="13" spans="1:5">
      <c r="A13" s="238"/>
      <c r="B13" s="211" t="s">
        <v>733</v>
      </c>
      <c r="C13" s="237" t="s">
        <v>728</v>
      </c>
      <c r="D13" s="213">
        <v>0</v>
      </c>
      <c r="E13" s="213">
        <f>'1'!$F$18</f>
        <v>4</v>
      </c>
    </row>
    <row r="14" spans="1:5">
      <c r="A14" s="238"/>
      <c r="B14" s="211" t="s">
        <v>735</v>
      </c>
      <c r="C14" s="237" t="s">
        <v>728</v>
      </c>
      <c r="D14" s="213">
        <v>0</v>
      </c>
      <c r="E14" s="213">
        <f>'1'!$F$19</f>
        <v>19</v>
      </c>
    </row>
    <row r="15" spans="1:5">
      <c r="A15" s="238"/>
      <c r="B15" s="211" t="s">
        <v>737</v>
      </c>
      <c r="C15" s="237" t="s">
        <v>728</v>
      </c>
      <c r="D15" s="213">
        <v>0</v>
      </c>
      <c r="E15" s="213">
        <f>'1'!$F$20</f>
        <v>0</v>
      </c>
    </row>
    <row r="16" spans="1:5" ht="31.5">
      <c r="A16" s="238">
        <v>17</v>
      </c>
      <c r="B16" s="240" t="s">
        <v>738</v>
      </c>
      <c r="C16" s="237" t="s">
        <v>728</v>
      </c>
      <c r="D16" s="213">
        <v>0</v>
      </c>
      <c r="E16" s="232" t="s">
        <v>729</v>
      </c>
    </row>
    <row r="17" spans="1:5">
      <c r="A17" s="368" t="s">
        <v>726</v>
      </c>
      <c r="B17" s="368"/>
      <c r="C17" s="368"/>
      <c r="D17" s="368"/>
      <c r="E17" s="368"/>
    </row>
    <row r="18" spans="1:5">
      <c r="A18" s="366" t="s">
        <v>733</v>
      </c>
      <c r="B18" s="366"/>
      <c r="C18" s="366"/>
      <c r="D18" s="366"/>
      <c r="E18" s="366"/>
    </row>
    <row r="19" spans="1:5">
      <c r="A19" s="238" t="s">
        <v>739</v>
      </c>
      <c r="B19" s="212" t="s">
        <v>740</v>
      </c>
      <c r="C19" s="237" t="s">
        <v>728</v>
      </c>
      <c r="D19" s="213">
        <v>0</v>
      </c>
      <c r="E19" s="230">
        <f>'2_4_кл'!$F$30</f>
        <v>0</v>
      </c>
    </row>
    <row r="20" spans="1:5" ht="31.5">
      <c r="A20" s="238" t="s">
        <v>741</v>
      </c>
      <c r="B20" s="214" t="s">
        <v>742</v>
      </c>
      <c r="C20" s="237" t="s">
        <v>728</v>
      </c>
      <c r="D20" s="213">
        <v>0</v>
      </c>
      <c r="E20" s="209">
        <f>'2_4_кл'!$R$30</f>
        <v>0</v>
      </c>
    </row>
    <row r="21" spans="1:5">
      <c r="A21" s="238" t="s">
        <v>743</v>
      </c>
      <c r="B21" s="212" t="s">
        <v>744</v>
      </c>
      <c r="C21" s="237" t="s">
        <v>728</v>
      </c>
      <c r="D21" s="213">
        <v>0</v>
      </c>
      <c r="E21" s="230">
        <f>'2_4_кл'!$F$31</f>
        <v>0</v>
      </c>
    </row>
    <row r="22" spans="1:5" ht="31.5">
      <c r="A22" s="238" t="s">
        <v>745</v>
      </c>
      <c r="B22" s="214" t="s">
        <v>742</v>
      </c>
      <c r="C22" s="237" t="s">
        <v>728</v>
      </c>
      <c r="D22" s="213">
        <v>0</v>
      </c>
      <c r="E22" s="209">
        <f>'2_4_кл'!$R$31</f>
        <v>0</v>
      </c>
    </row>
    <row r="23" spans="1:5">
      <c r="A23" s="366" t="s">
        <v>735</v>
      </c>
      <c r="B23" s="366"/>
      <c r="C23" s="366"/>
      <c r="D23" s="366"/>
      <c r="E23" s="366"/>
    </row>
    <row r="24" spans="1:5">
      <c r="A24" s="238" t="s">
        <v>746</v>
      </c>
      <c r="B24" s="212" t="s">
        <v>740</v>
      </c>
      <c r="C24" s="237" t="s">
        <v>728</v>
      </c>
      <c r="D24" s="213">
        <v>0</v>
      </c>
      <c r="E24" s="230">
        <f>'3_5-9_кл'!$F$38</f>
        <v>0</v>
      </c>
    </row>
    <row r="25" spans="1:5" ht="31.5">
      <c r="A25" s="238" t="s">
        <v>747</v>
      </c>
      <c r="B25" s="214" t="s">
        <v>742</v>
      </c>
      <c r="C25" s="237" t="s">
        <v>728</v>
      </c>
      <c r="D25" s="213">
        <v>0</v>
      </c>
      <c r="E25" s="209">
        <f>'3_5-9_кл'!$R$38</f>
        <v>0</v>
      </c>
    </row>
    <row r="26" spans="1:5" ht="31.5">
      <c r="A26" s="238" t="s">
        <v>748</v>
      </c>
      <c r="B26" s="214" t="s">
        <v>749</v>
      </c>
      <c r="C26" s="237" t="s">
        <v>728</v>
      </c>
      <c r="D26" s="213">
        <v>0</v>
      </c>
      <c r="E26" s="209"/>
    </row>
    <row r="27" spans="1:5" ht="31.5">
      <c r="A27" s="238" t="s">
        <v>750</v>
      </c>
      <c r="B27" s="214" t="s">
        <v>751</v>
      </c>
      <c r="C27" s="237" t="s">
        <v>728</v>
      </c>
      <c r="D27" s="213">
        <v>0</v>
      </c>
      <c r="E27" s="209"/>
    </row>
    <row r="28" spans="1:5">
      <c r="A28" s="238" t="s">
        <v>752</v>
      </c>
      <c r="B28" s="212" t="s">
        <v>744</v>
      </c>
      <c r="C28" s="237" t="s">
        <v>728</v>
      </c>
      <c r="D28" s="213">
        <v>0</v>
      </c>
      <c r="E28" s="230">
        <f>'3_5-9_кл'!$F$43</f>
        <v>0</v>
      </c>
    </row>
    <row r="29" spans="1:5" ht="31.5">
      <c r="A29" s="238" t="s">
        <v>753</v>
      </c>
      <c r="B29" s="214" t="s">
        <v>742</v>
      </c>
      <c r="C29" s="237" t="s">
        <v>728</v>
      </c>
      <c r="D29" s="213">
        <v>0</v>
      </c>
      <c r="E29" s="209">
        <f>'3_5-9_кл'!$R$43</f>
        <v>0</v>
      </c>
    </row>
    <row r="30" spans="1:5" ht="31.5">
      <c r="A30" s="238" t="s">
        <v>754</v>
      </c>
      <c r="B30" s="214" t="s">
        <v>749</v>
      </c>
      <c r="C30" s="237" t="s">
        <v>728</v>
      </c>
      <c r="D30" s="213">
        <v>0</v>
      </c>
      <c r="E30" s="209"/>
    </row>
    <row r="31" spans="1:5" ht="31.5">
      <c r="A31" s="238" t="s">
        <v>755</v>
      </c>
      <c r="B31" s="214" t="s">
        <v>751</v>
      </c>
      <c r="C31" s="237" t="s">
        <v>728</v>
      </c>
      <c r="D31" s="213">
        <v>0</v>
      </c>
      <c r="E31" s="209"/>
    </row>
    <row r="32" spans="1:5">
      <c r="A32" s="238" t="s">
        <v>756</v>
      </c>
      <c r="B32" s="212" t="s">
        <v>757</v>
      </c>
      <c r="C32" s="237" t="s">
        <v>728</v>
      </c>
      <c r="D32" s="213">
        <v>0</v>
      </c>
      <c r="E32" s="230">
        <f>'3_5-9_кл'!$F$27+'3_5-9_кл'!$F$33+'3_5-9_кл'!$F$35+'3_5-9_кл'!$F$36+'3_5-9_кл'!$F$39+'3_5-9_кл'!$F$47</f>
        <v>0</v>
      </c>
    </row>
    <row r="33" spans="1:5" ht="31.5">
      <c r="A33" s="238" t="s">
        <v>758</v>
      </c>
      <c r="B33" s="214" t="s">
        <v>742</v>
      </c>
      <c r="C33" s="237" t="s">
        <v>728</v>
      </c>
      <c r="D33" s="213">
        <v>0</v>
      </c>
      <c r="E33" s="209">
        <f>'3_5-9_кл'!$R$27+'3_5-9_кл'!$R$33+'3_5-9_кл'!$R$35+'3_5-9_кл'!$R$36+'3_5-9_кл'!$R$39+'3_5-9_кл'!$R$47</f>
        <v>0</v>
      </c>
    </row>
    <row r="34" spans="1:5" ht="31.5">
      <c r="A34" s="238" t="s">
        <v>759</v>
      </c>
      <c r="B34" s="214" t="s">
        <v>749</v>
      </c>
      <c r="C34" s="237" t="s">
        <v>728</v>
      </c>
      <c r="D34" s="213">
        <v>0</v>
      </c>
      <c r="E34" s="209"/>
    </row>
    <row r="35" spans="1:5" ht="31.5">
      <c r="A35" s="238" t="s">
        <v>760</v>
      </c>
      <c r="B35" s="214" t="s">
        <v>751</v>
      </c>
      <c r="C35" s="237" t="s">
        <v>728</v>
      </c>
      <c r="D35" s="213">
        <v>0</v>
      </c>
      <c r="E35" s="209"/>
    </row>
    <row r="36" spans="1:5">
      <c r="A36" s="238" t="s">
        <v>761</v>
      </c>
      <c r="B36" s="212" t="s">
        <v>762</v>
      </c>
      <c r="C36" s="237" t="s">
        <v>728</v>
      </c>
      <c r="D36" s="213">
        <v>0</v>
      </c>
      <c r="E36" s="230">
        <f>'3_5-9_кл'!$F$31</f>
        <v>0</v>
      </c>
    </row>
    <row r="37" spans="1:5" ht="31.5">
      <c r="A37" s="238" t="s">
        <v>763</v>
      </c>
      <c r="B37" s="214" t="s">
        <v>742</v>
      </c>
      <c r="C37" s="237" t="s">
        <v>728</v>
      </c>
      <c r="D37" s="213">
        <v>0</v>
      </c>
      <c r="E37" s="209">
        <f>'3_5-9_кл'!$R$31</f>
        <v>0</v>
      </c>
    </row>
    <row r="38" spans="1:5" ht="31.5">
      <c r="A38" s="238" t="s">
        <v>764</v>
      </c>
      <c r="B38" s="214" t="s">
        <v>749</v>
      </c>
      <c r="C38" s="237" t="s">
        <v>728</v>
      </c>
      <c r="D38" s="213">
        <v>0</v>
      </c>
      <c r="E38" s="209"/>
    </row>
    <row r="39" spans="1:5" ht="31.5">
      <c r="A39" s="238" t="s">
        <v>765</v>
      </c>
      <c r="B39" s="214" t="s">
        <v>751</v>
      </c>
      <c r="C39" s="237" t="s">
        <v>728</v>
      </c>
      <c r="D39" s="213">
        <v>0</v>
      </c>
      <c r="E39" s="209"/>
    </row>
    <row r="40" spans="1:5">
      <c r="A40" s="238" t="s">
        <v>766</v>
      </c>
      <c r="B40" s="212" t="s">
        <v>767</v>
      </c>
      <c r="C40" s="237" t="s">
        <v>728</v>
      </c>
      <c r="D40" s="213">
        <v>0</v>
      </c>
      <c r="E40" s="230">
        <f>'3_5-9_кл'!$F$45</f>
        <v>0</v>
      </c>
    </row>
    <row r="41" spans="1:5" ht="31.5">
      <c r="A41" s="238" t="s">
        <v>768</v>
      </c>
      <c r="B41" s="214" t="s">
        <v>742</v>
      </c>
      <c r="C41" s="237" t="s">
        <v>728</v>
      </c>
      <c r="D41" s="213">
        <v>0</v>
      </c>
      <c r="E41" s="209">
        <f>'3_5-9_кл'!$R$45</f>
        <v>0</v>
      </c>
    </row>
    <row r="42" spans="1:5" ht="31.5">
      <c r="A42" s="238" t="s">
        <v>769</v>
      </c>
      <c r="B42" s="214" t="s">
        <v>749</v>
      </c>
      <c r="C42" s="237" t="s">
        <v>728</v>
      </c>
      <c r="D42" s="213">
        <v>0</v>
      </c>
      <c r="E42" s="209"/>
    </row>
    <row r="43" spans="1:5" ht="31.5">
      <c r="A43" s="238" t="s">
        <v>770</v>
      </c>
      <c r="B43" s="214" t="s">
        <v>751</v>
      </c>
      <c r="C43" s="237" t="s">
        <v>728</v>
      </c>
      <c r="D43" s="213">
        <v>0</v>
      </c>
      <c r="E43" s="209"/>
    </row>
    <row r="44" spans="1:5">
      <c r="A44" s="238" t="s">
        <v>771</v>
      </c>
      <c r="B44" s="212" t="s">
        <v>772</v>
      </c>
      <c r="C44" s="237" t="s">
        <v>728</v>
      </c>
      <c r="D44" s="213">
        <v>0</v>
      </c>
      <c r="E44" s="230">
        <f>'3_5-9_кл'!$F$48</f>
        <v>0</v>
      </c>
    </row>
    <row r="45" spans="1:5" ht="31.5">
      <c r="A45" s="238" t="s">
        <v>773</v>
      </c>
      <c r="B45" s="214" t="s">
        <v>742</v>
      </c>
      <c r="C45" s="237" t="s">
        <v>728</v>
      </c>
      <c r="D45" s="213">
        <v>0</v>
      </c>
      <c r="E45" s="209">
        <f>'3_5-9_кл'!$R$48</f>
        <v>0</v>
      </c>
    </row>
    <row r="46" spans="1:5" ht="31.5">
      <c r="A46" s="238" t="s">
        <v>774</v>
      </c>
      <c r="B46" s="214" t="s">
        <v>749</v>
      </c>
      <c r="C46" s="237" t="s">
        <v>728</v>
      </c>
      <c r="D46" s="213">
        <v>0</v>
      </c>
      <c r="E46" s="209">
        <f>'3_5-9_кл'!$R$48</f>
        <v>0</v>
      </c>
    </row>
    <row r="47" spans="1:5" ht="31.5">
      <c r="A47" s="238" t="s">
        <v>775</v>
      </c>
      <c r="B47" s="214" t="s">
        <v>751</v>
      </c>
      <c r="C47" s="237" t="s">
        <v>728</v>
      </c>
      <c r="D47" s="213">
        <v>0</v>
      </c>
      <c r="E47" s="209">
        <f>'3_5-9_кл'!$R$48</f>
        <v>0</v>
      </c>
    </row>
    <row r="48" spans="1:5">
      <c r="A48" s="238" t="s">
        <v>776</v>
      </c>
      <c r="B48" s="212" t="s">
        <v>777</v>
      </c>
      <c r="C48" s="237" t="s">
        <v>728</v>
      </c>
      <c r="D48" s="213">
        <v>0</v>
      </c>
      <c r="E48" s="230">
        <f>'3_5-9_кл'!$F$29</f>
        <v>0</v>
      </c>
    </row>
    <row r="49" spans="1:5" ht="31.5">
      <c r="A49" s="238" t="s">
        <v>778</v>
      </c>
      <c r="B49" s="214" t="s">
        <v>742</v>
      </c>
      <c r="C49" s="237" t="s">
        <v>728</v>
      </c>
      <c r="D49" s="213">
        <v>0</v>
      </c>
      <c r="E49" s="209">
        <f>'3_5-9_кл'!$R$29</f>
        <v>0</v>
      </c>
    </row>
    <row r="50" spans="1:5" ht="31.5">
      <c r="A50" s="238" t="s">
        <v>779</v>
      </c>
      <c r="B50" s="214" t="s">
        <v>749</v>
      </c>
      <c r="C50" s="237" t="s">
        <v>728</v>
      </c>
      <c r="D50" s="213">
        <v>0</v>
      </c>
      <c r="E50" s="209"/>
    </row>
    <row r="51" spans="1:5" ht="31.5">
      <c r="A51" s="238" t="s">
        <v>780</v>
      </c>
      <c r="B51" s="214" t="s">
        <v>751</v>
      </c>
      <c r="C51" s="237" t="s">
        <v>728</v>
      </c>
      <c r="D51" s="213">
        <v>0</v>
      </c>
      <c r="E51" s="209"/>
    </row>
    <row r="52" spans="1:5">
      <c r="A52" s="238" t="s">
        <v>781</v>
      </c>
      <c r="B52" s="212" t="s">
        <v>782</v>
      </c>
      <c r="C52" s="237" t="s">
        <v>728</v>
      </c>
      <c r="D52" s="213">
        <v>0</v>
      </c>
      <c r="E52" s="230">
        <f>'3_5-9_кл'!$F$49</f>
        <v>0</v>
      </c>
    </row>
    <row r="53" spans="1:5" ht="31.5">
      <c r="A53" s="238" t="s">
        <v>783</v>
      </c>
      <c r="B53" s="214" t="s">
        <v>742</v>
      </c>
      <c r="C53" s="237" t="s">
        <v>728</v>
      </c>
      <c r="D53" s="213">
        <v>0</v>
      </c>
      <c r="E53" s="209">
        <f>'3_5-9_кл'!$R$49</f>
        <v>0</v>
      </c>
    </row>
    <row r="54" spans="1:5" ht="31.5">
      <c r="A54" s="238" t="s">
        <v>784</v>
      </c>
      <c r="B54" s="214" t="s">
        <v>749</v>
      </c>
      <c r="C54" s="237" t="s">
        <v>728</v>
      </c>
      <c r="D54" s="213">
        <v>0</v>
      </c>
      <c r="E54" s="209"/>
    </row>
    <row r="55" spans="1:5" ht="31.5">
      <c r="A55" s="238" t="s">
        <v>785</v>
      </c>
      <c r="B55" s="214" t="s">
        <v>751</v>
      </c>
      <c r="C55" s="237" t="s">
        <v>728</v>
      </c>
      <c r="D55" s="213">
        <v>0</v>
      </c>
      <c r="E55" s="209"/>
    </row>
    <row r="56" spans="1:5">
      <c r="A56" s="238" t="s">
        <v>786</v>
      </c>
      <c r="B56" s="212" t="s">
        <v>787</v>
      </c>
      <c r="C56" s="237" t="s">
        <v>728</v>
      </c>
      <c r="D56" s="213">
        <v>0</v>
      </c>
      <c r="E56" s="230">
        <f>'3_5-9_кл'!$F$30</f>
        <v>0</v>
      </c>
    </row>
    <row r="57" spans="1:5" ht="31.5">
      <c r="A57" s="238" t="s">
        <v>788</v>
      </c>
      <c r="B57" s="214" t="s">
        <v>742</v>
      </c>
      <c r="C57" s="237" t="s">
        <v>728</v>
      </c>
      <c r="D57" s="213">
        <v>0</v>
      </c>
      <c r="E57" s="209">
        <f>'3_5-9_кл'!$R$30</f>
        <v>0</v>
      </c>
    </row>
    <row r="58" spans="1:5" ht="31.5">
      <c r="A58" s="238" t="s">
        <v>789</v>
      </c>
      <c r="B58" s="214" t="s">
        <v>749</v>
      </c>
      <c r="C58" s="237" t="s">
        <v>728</v>
      </c>
      <c r="D58" s="213">
        <v>0</v>
      </c>
      <c r="E58" s="209"/>
    </row>
    <row r="59" spans="1:5" ht="31.5">
      <c r="A59" s="238" t="s">
        <v>790</v>
      </c>
      <c r="B59" s="214" t="s">
        <v>751</v>
      </c>
      <c r="C59" s="237" t="s">
        <v>728</v>
      </c>
      <c r="D59" s="213">
        <v>0</v>
      </c>
      <c r="E59" s="209"/>
    </row>
    <row r="60" spans="1:5">
      <c r="A60" s="238" t="s">
        <v>791</v>
      </c>
      <c r="B60" s="212" t="s">
        <v>792</v>
      </c>
      <c r="C60" s="237" t="s">
        <v>728</v>
      </c>
      <c r="D60" s="213">
        <v>0</v>
      </c>
      <c r="E60" s="230">
        <f>'3_5-9_кл'!$F$28</f>
        <v>0</v>
      </c>
    </row>
    <row r="61" spans="1:5" ht="31.5">
      <c r="A61" s="238" t="s">
        <v>793</v>
      </c>
      <c r="B61" s="214" t="s">
        <v>742</v>
      </c>
      <c r="C61" s="237" t="s">
        <v>728</v>
      </c>
      <c r="D61" s="213">
        <v>0</v>
      </c>
      <c r="E61" s="209">
        <f>'3_5-9_кл'!$R$28</f>
        <v>0</v>
      </c>
    </row>
    <row r="62" spans="1:5" ht="31.5">
      <c r="A62" s="238" t="s">
        <v>794</v>
      </c>
      <c r="B62" s="214" t="s">
        <v>749</v>
      </c>
      <c r="C62" s="237" t="s">
        <v>728</v>
      </c>
      <c r="D62" s="213">
        <v>0</v>
      </c>
      <c r="E62" s="209"/>
    </row>
    <row r="63" spans="1:5" ht="31.5">
      <c r="A63" s="238" t="s">
        <v>795</v>
      </c>
      <c r="B63" s="214" t="s">
        <v>751</v>
      </c>
      <c r="C63" s="237" t="s">
        <v>728</v>
      </c>
      <c r="D63" s="213">
        <v>0</v>
      </c>
      <c r="E63" s="209"/>
    </row>
    <row r="64" spans="1:5">
      <c r="A64" s="238" t="s">
        <v>796</v>
      </c>
      <c r="B64" s="212" t="s">
        <v>797</v>
      </c>
      <c r="C64" s="237" t="s">
        <v>728</v>
      </c>
      <c r="D64" s="213">
        <v>0</v>
      </c>
      <c r="E64" s="230">
        <f>'3_5-9_кл'!$F$37</f>
        <v>0</v>
      </c>
    </row>
    <row r="65" spans="1:5" ht="31.5">
      <c r="A65" s="238" t="s">
        <v>798</v>
      </c>
      <c r="B65" s="214" t="s">
        <v>742</v>
      </c>
      <c r="C65" s="237" t="s">
        <v>728</v>
      </c>
      <c r="D65" s="213">
        <v>0</v>
      </c>
      <c r="E65" s="209">
        <f>'3_5-9_кл'!$R$37</f>
        <v>0</v>
      </c>
    </row>
    <row r="66" spans="1:5" ht="31.5">
      <c r="A66" s="238" t="s">
        <v>799</v>
      </c>
      <c r="B66" s="214" t="s">
        <v>749</v>
      </c>
      <c r="C66" s="237" t="s">
        <v>728</v>
      </c>
      <c r="D66" s="213">
        <v>0</v>
      </c>
      <c r="E66" s="209"/>
    </row>
    <row r="67" spans="1:5" ht="31.5">
      <c r="A67" s="238" t="s">
        <v>800</v>
      </c>
      <c r="B67" s="214" t="s">
        <v>751</v>
      </c>
      <c r="C67" s="237" t="s">
        <v>728</v>
      </c>
      <c r="D67" s="213">
        <v>0</v>
      </c>
      <c r="E67" s="209"/>
    </row>
    <row r="68" spans="1:5">
      <c r="A68" s="238" t="s">
        <v>801</v>
      </c>
      <c r="B68" s="212" t="s">
        <v>802</v>
      </c>
      <c r="C68" s="237" t="s">
        <v>728</v>
      </c>
      <c r="D68" s="213">
        <v>0</v>
      </c>
      <c r="E68" s="230">
        <f>'3_5-9_кл'!$F$34</f>
        <v>0</v>
      </c>
    </row>
    <row r="69" spans="1:5" ht="31.5">
      <c r="A69" s="238" t="s">
        <v>803</v>
      </c>
      <c r="B69" s="214" t="s">
        <v>742</v>
      </c>
      <c r="C69" s="237" t="s">
        <v>728</v>
      </c>
      <c r="D69" s="213">
        <v>0</v>
      </c>
      <c r="E69" s="209">
        <f>'3_5-9_кл'!$R$34</f>
        <v>0</v>
      </c>
    </row>
    <row r="70" spans="1:5" ht="31.5">
      <c r="A70" s="238" t="s">
        <v>804</v>
      </c>
      <c r="B70" s="214" t="s">
        <v>749</v>
      </c>
      <c r="C70" s="237" t="s">
        <v>728</v>
      </c>
      <c r="D70" s="213">
        <v>0</v>
      </c>
      <c r="E70" s="209"/>
    </row>
    <row r="71" spans="1:5" ht="31.5">
      <c r="A71" s="238" t="s">
        <v>805</v>
      </c>
      <c r="B71" s="214" t="s">
        <v>751</v>
      </c>
      <c r="C71" s="237" t="s">
        <v>728</v>
      </c>
      <c r="D71" s="213">
        <v>0</v>
      </c>
      <c r="E71" s="209"/>
    </row>
    <row r="72" spans="1:5">
      <c r="A72" s="238" t="s">
        <v>806</v>
      </c>
      <c r="B72" s="212" t="s">
        <v>807</v>
      </c>
      <c r="C72" s="237" t="s">
        <v>728</v>
      </c>
      <c r="D72" s="213">
        <v>0</v>
      </c>
      <c r="E72" s="230">
        <f>'3_5-9_кл'!$F$40</f>
        <v>0</v>
      </c>
    </row>
    <row r="73" spans="1:5" ht="31.5">
      <c r="A73" s="238" t="s">
        <v>808</v>
      </c>
      <c r="B73" s="214" t="s">
        <v>742</v>
      </c>
      <c r="C73" s="237" t="s">
        <v>728</v>
      </c>
      <c r="D73" s="213">
        <v>0</v>
      </c>
      <c r="E73" s="209">
        <f>'3_5-9_кл'!$R$40</f>
        <v>0</v>
      </c>
    </row>
    <row r="74" spans="1:5" ht="31.5">
      <c r="A74" s="238" t="s">
        <v>809</v>
      </c>
      <c r="B74" s="214" t="s">
        <v>749</v>
      </c>
      <c r="C74" s="237" t="s">
        <v>728</v>
      </c>
      <c r="D74" s="213">
        <v>0</v>
      </c>
      <c r="E74" s="209"/>
    </row>
    <row r="75" spans="1:5" ht="31.5">
      <c r="A75" s="238" t="s">
        <v>810</v>
      </c>
      <c r="B75" s="214" t="s">
        <v>751</v>
      </c>
      <c r="C75" s="237" t="s">
        <v>728</v>
      </c>
      <c r="D75" s="213">
        <v>0</v>
      </c>
      <c r="E75" s="209"/>
    </row>
    <row r="76" spans="1:5">
      <c r="A76" s="238" t="s">
        <v>811</v>
      </c>
      <c r="B76" s="212" t="s">
        <v>812</v>
      </c>
      <c r="C76" s="237" t="s">
        <v>728</v>
      </c>
      <c r="D76" s="213">
        <v>0</v>
      </c>
      <c r="E76" s="230">
        <f>'3_5-9_кл'!$F$50</f>
        <v>0</v>
      </c>
    </row>
    <row r="77" spans="1:5" ht="31.5">
      <c r="A77" s="238" t="s">
        <v>813</v>
      </c>
      <c r="B77" s="214" t="s">
        <v>742</v>
      </c>
      <c r="C77" s="237" t="s">
        <v>728</v>
      </c>
      <c r="D77" s="213">
        <v>0</v>
      </c>
      <c r="E77" s="209">
        <f>'3_5-9_кл'!$R$50</f>
        <v>0</v>
      </c>
    </row>
    <row r="78" spans="1:5" ht="31.5">
      <c r="A78" s="238" t="s">
        <v>814</v>
      </c>
      <c r="B78" s="214" t="s">
        <v>749</v>
      </c>
      <c r="C78" s="237" t="s">
        <v>728</v>
      </c>
      <c r="D78" s="213">
        <v>0</v>
      </c>
      <c r="E78" s="209"/>
    </row>
    <row r="79" spans="1:5" ht="31.5">
      <c r="A79" s="238" t="s">
        <v>815</v>
      </c>
      <c r="B79" s="214" t="s">
        <v>751</v>
      </c>
      <c r="C79" s="237" t="s">
        <v>728</v>
      </c>
      <c r="D79" s="213">
        <v>0</v>
      </c>
      <c r="E79" s="209"/>
    </row>
    <row r="80" spans="1:5">
      <c r="A80" s="238" t="s">
        <v>816</v>
      </c>
      <c r="B80" s="212" t="s">
        <v>817</v>
      </c>
      <c r="C80" s="237" t="s">
        <v>728</v>
      </c>
      <c r="D80" s="213">
        <v>0</v>
      </c>
      <c r="E80" s="230">
        <f>'3_5-9_кл'!$F$42</f>
        <v>0</v>
      </c>
    </row>
    <row r="81" spans="1:5" ht="31.5">
      <c r="A81" s="238" t="s">
        <v>818</v>
      </c>
      <c r="B81" s="214" t="s">
        <v>742</v>
      </c>
      <c r="C81" s="237" t="s">
        <v>728</v>
      </c>
      <c r="D81" s="213">
        <v>0</v>
      </c>
      <c r="E81" s="209">
        <f>'3_5-9_кл'!$R$42</f>
        <v>0</v>
      </c>
    </row>
    <row r="82" spans="1:5" ht="31.5">
      <c r="A82" s="238" t="s">
        <v>819</v>
      </c>
      <c r="B82" s="214" t="s">
        <v>749</v>
      </c>
      <c r="C82" s="237" t="s">
        <v>728</v>
      </c>
      <c r="D82" s="213">
        <v>0</v>
      </c>
      <c r="E82" s="209"/>
    </row>
    <row r="83" spans="1:5" ht="31.5">
      <c r="A83" s="238" t="s">
        <v>820</v>
      </c>
      <c r="B83" s="214" t="s">
        <v>751</v>
      </c>
      <c r="C83" s="237" t="s">
        <v>728</v>
      </c>
      <c r="D83" s="213">
        <v>0</v>
      </c>
      <c r="E83" s="209"/>
    </row>
    <row r="84" spans="1:5" ht="31.5">
      <c r="A84" s="238" t="s">
        <v>821</v>
      </c>
      <c r="B84" s="212" t="s">
        <v>822</v>
      </c>
      <c r="C84" s="237" t="s">
        <v>728</v>
      </c>
      <c r="D84" s="213">
        <v>0</v>
      </c>
      <c r="E84" s="230">
        <f>'3_5-9_кл'!$F$32</f>
        <v>0</v>
      </c>
    </row>
    <row r="85" spans="1:5" ht="31.5">
      <c r="A85" s="238" t="s">
        <v>823</v>
      </c>
      <c r="B85" s="214" t="s">
        <v>742</v>
      </c>
      <c r="C85" s="237" t="s">
        <v>728</v>
      </c>
      <c r="D85" s="213">
        <v>0</v>
      </c>
      <c r="E85" s="209">
        <f>'3_5-9_кл'!$R$32</f>
        <v>0</v>
      </c>
    </row>
    <row r="86" spans="1:5" ht="31.5">
      <c r="A86" s="238" t="s">
        <v>824</v>
      </c>
      <c r="B86" s="214" t="s">
        <v>749</v>
      </c>
      <c r="C86" s="237" t="s">
        <v>728</v>
      </c>
      <c r="D86" s="213">
        <v>0</v>
      </c>
      <c r="E86" s="209"/>
    </row>
    <row r="87" spans="1:5" ht="31.5">
      <c r="A87" s="238" t="s">
        <v>825</v>
      </c>
      <c r="B87" s="214" t="s">
        <v>751</v>
      </c>
      <c r="C87" s="237" t="s">
        <v>728</v>
      </c>
      <c r="D87" s="213">
        <v>0</v>
      </c>
      <c r="E87" s="209"/>
    </row>
    <row r="88" spans="1:5">
      <c r="A88" s="238" t="s">
        <v>826</v>
      </c>
      <c r="B88" s="212" t="s">
        <v>827</v>
      </c>
      <c r="C88" s="237" t="s">
        <v>728</v>
      </c>
      <c r="D88" s="213">
        <v>0</v>
      </c>
      <c r="E88" s="230">
        <f>'3_5-9_кл'!$F$46</f>
        <v>0</v>
      </c>
    </row>
    <row r="89" spans="1:5" ht="31.5">
      <c r="A89" s="238" t="s">
        <v>828</v>
      </c>
      <c r="B89" s="214" t="s">
        <v>742</v>
      </c>
      <c r="C89" s="237" t="s">
        <v>728</v>
      </c>
      <c r="D89" s="213">
        <v>0</v>
      </c>
      <c r="E89" s="209">
        <f>'3_5-9_кл'!$R$46</f>
        <v>0</v>
      </c>
    </row>
    <row r="90" spans="1:5" ht="31.5">
      <c r="A90" s="238" t="s">
        <v>829</v>
      </c>
      <c r="B90" s="214" t="s">
        <v>749</v>
      </c>
      <c r="C90" s="237" t="s">
        <v>728</v>
      </c>
      <c r="D90" s="213">
        <v>0</v>
      </c>
      <c r="E90" s="209"/>
    </row>
    <row r="91" spans="1:5" ht="31.5">
      <c r="A91" s="238" t="s">
        <v>830</v>
      </c>
      <c r="B91" s="214" t="s">
        <v>751</v>
      </c>
      <c r="C91" s="237" t="s">
        <v>728</v>
      </c>
      <c r="D91" s="213">
        <v>0</v>
      </c>
      <c r="E91" s="209"/>
    </row>
    <row r="92" spans="1:5">
      <c r="A92" s="238" t="s">
        <v>831</v>
      </c>
      <c r="B92" s="212" t="s">
        <v>832</v>
      </c>
      <c r="C92" s="237" t="s">
        <v>728</v>
      </c>
      <c r="D92" s="213">
        <v>0</v>
      </c>
      <c r="E92" s="230">
        <f>'3_5-9_кл'!$F$44</f>
        <v>0</v>
      </c>
    </row>
    <row r="93" spans="1:5" ht="31.5">
      <c r="A93" s="238" t="s">
        <v>833</v>
      </c>
      <c r="B93" s="214" t="s">
        <v>742</v>
      </c>
      <c r="C93" s="237" t="s">
        <v>728</v>
      </c>
      <c r="D93" s="213">
        <v>0</v>
      </c>
      <c r="E93" s="209">
        <f>'3_5-9_кл'!$R$44</f>
        <v>0</v>
      </c>
    </row>
    <row r="94" spans="1:5" ht="31.5">
      <c r="A94" s="238" t="s">
        <v>834</v>
      </c>
      <c r="B94" s="214" t="s">
        <v>749</v>
      </c>
      <c r="C94" s="237" t="s">
        <v>728</v>
      </c>
      <c r="D94" s="213">
        <v>0</v>
      </c>
      <c r="E94" s="209"/>
    </row>
    <row r="95" spans="1:5" ht="31.5">
      <c r="A95" s="238" t="s">
        <v>835</v>
      </c>
      <c r="B95" s="214" t="s">
        <v>751</v>
      </c>
      <c r="C95" s="237" t="s">
        <v>728</v>
      </c>
      <c r="D95" s="213">
        <v>0</v>
      </c>
      <c r="E95" s="209"/>
    </row>
    <row r="96" spans="1:5">
      <c r="A96" s="238" t="s">
        <v>836</v>
      </c>
      <c r="B96" s="212" t="s">
        <v>837</v>
      </c>
      <c r="C96" s="237" t="s">
        <v>728</v>
      </c>
      <c r="D96" s="213">
        <v>0</v>
      </c>
      <c r="E96" s="230">
        <f>'3_5-9_кл'!$F$41</f>
        <v>0</v>
      </c>
    </row>
    <row r="97" spans="1:5" ht="31.5">
      <c r="A97" s="238" t="s">
        <v>838</v>
      </c>
      <c r="B97" s="214" t="s">
        <v>742</v>
      </c>
      <c r="C97" s="237" t="s">
        <v>728</v>
      </c>
      <c r="D97" s="213">
        <v>0</v>
      </c>
      <c r="E97" s="209">
        <f>'3_5-9_кл'!$R$41</f>
        <v>0</v>
      </c>
    </row>
    <row r="98" spans="1:5" ht="31.5">
      <c r="A98" s="238" t="s">
        <v>839</v>
      </c>
      <c r="B98" s="214" t="s">
        <v>749</v>
      </c>
      <c r="C98" s="237" t="s">
        <v>728</v>
      </c>
      <c r="D98" s="213">
        <v>0</v>
      </c>
      <c r="E98" s="209"/>
    </row>
    <row r="99" spans="1:5" ht="31.5">
      <c r="A99" s="238" t="s">
        <v>840</v>
      </c>
      <c r="B99" s="214" t="s">
        <v>751</v>
      </c>
      <c r="C99" s="237" t="s">
        <v>728</v>
      </c>
      <c r="D99" s="213">
        <v>0</v>
      </c>
      <c r="E99" s="209"/>
    </row>
    <row r="100" spans="1:5">
      <c r="A100" s="366" t="s">
        <v>737</v>
      </c>
      <c r="B100" s="366"/>
      <c r="C100" s="366"/>
      <c r="D100" s="366"/>
      <c r="E100" s="366"/>
    </row>
    <row r="101" spans="1:5">
      <c r="A101" s="238" t="s">
        <v>841</v>
      </c>
      <c r="B101" s="212" t="s">
        <v>740</v>
      </c>
      <c r="C101" s="237" t="s">
        <v>728</v>
      </c>
      <c r="D101" s="213">
        <v>0</v>
      </c>
      <c r="E101" s="230">
        <f>'3_10-11_кл'!$F$38</f>
        <v>0</v>
      </c>
    </row>
    <row r="102" spans="1:5" ht="31.5">
      <c r="A102" s="238" t="s">
        <v>842</v>
      </c>
      <c r="B102" s="214" t="s">
        <v>742</v>
      </c>
      <c r="C102" s="237" t="s">
        <v>728</v>
      </c>
      <c r="D102" s="213">
        <v>0</v>
      </c>
      <c r="E102" s="209">
        <f>'3_10-11_кл'!$R$38</f>
        <v>0</v>
      </c>
    </row>
    <row r="103" spans="1:5" ht="31.5">
      <c r="A103" s="238" t="s">
        <v>843</v>
      </c>
      <c r="B103" s="214" t="s">
        <v>749</v>
      </c>
      <c r="C103" s="237" t="s">
        <v>728</v>
      </c>
      <c r="D103" s="213">
        <v>0</v>
      </c>
      <c r="E103" s="209"/>
    </row>
    <row r="104" spans="1:5" ht="31.5">
      <c r="A104" s="238" t="s">
        <v>844</v>
      </c>
      <c r="B104" s="214" t="s">
        <v>751</v>
      </c>
      <c r="C104" s="237" t="s">
        <v>728</v>
      </c>
      <c r="D104" s="213">
        <v>0</v>
      </c>
      <c r="E104" s="209"/>
    </row>
    <row r="105" spans="1:5">
      <c r="A105" s="238" t="s">
        <v>845</v>
      </c>
      <c r="B105" s="212" t="s">
        <v>744</v>
      </c>
      <c r="C105" s="237" t="s">
        <v>728</v>
      </c>
      <c r="D105" s="213">
        <v>0</v>
      </c>
      <c r="E105" s="230">
        <f>'3_10-11_кл'!$F$43</f>
        <v>0</v>
      </c>
    </row>
    <row r="106" spans="1:5" ht="31.5">
      <c r="A106" s="238" t="s">
        <v>846</v>
      </c>
      <c r="B106" s="214" t="s">
        <v>742</v>
      </c>
      <c r="C106" s="237" t="s">
        <v>728</v>
      </c>
      <c r="D106" s="213">
        <v>0</v>
      </c>
      <c r="E106" s="209">
        <f>'3_10-11_кл'!$R$43</f>
        <v>0</v>
      </c>
    </row>
    <row r="107" spans="1:5" ht="31.5">
      <c r="A107" s="238" t="s">
        <v>847</v>
      </c>
      <c r="B107" s="214" t="s">
        <v>749</v>
      </c>
      <c r="C107" s="237" t="s">
        <v>728</v>
      </c>
      <c r="D107" s="213">
        <v>0</v>
      </c>
      <c r="E107" s="209"/>
    </row>
    <row r="108" spans="1:5" ht="31.5">
      <c r="A108" s="238" t="s">
        <v>848</v>
      </c>
      <c r="B108" s="214" t="s">
        <v>751</v>
      </c>
      <c r="C108" s="237" t="s">
        <v>728</v>
      </c>
      <c r="D108" s="213">
        <v>0</v>
      </c>
      <c r="E108" s="209"/>
    </row>
    <row r="109" spans="1:5">
      <c r="A109" s="238" t="s">
        <v>849</v>
      </c>
      <c r="B109" s="212" t="s">
        <v>757</v>
      </c>
      <c r="C109" s="237" t="s">
        <v>728</v>
      </c>
      <c r="D109" s="213">
        <v>0</v>
      </c>
      <c r="E109" s="230">
        <f>'3_10-11_кл'!$F$27+'3_10-11_кл'!$F$33+'3_10-11_кл'!$F$35+'3_10-11_кл'!$F$36+'3_10-11_кл'!$F$39+'3_10-11_кл'!$F$47</f>
        <v>0</v>
      </c>
    </row>
    <row r="110" spans="1:5" ht="31.5">
      <c r="A110" s="238" t="s">
        <v>850</v>
      </c>
      <c r="B110" s="214" t="s">
        <v>742</v>
      </c>
      <c r="C110" s="237" t="s">
        <v>728</v>
      </c>
      <c r="D110" s="213">
        <v>0</v>
      </c>
      <c r="E110" s="209">
        <f>'3_10-11_кл'!$R$27+'3_10-11_кл'!$R$33+'3_10-11_кл'!$R$35+'3_10-11_кл'!$R$36+'3_10-11_кл'!$R$39+'3_10-11_кл'!$R$47</f>
        <v>0</v>
      </c>
    </row>
    <row r="111" spans="1:5" ht="31.5">
      <c r="A111" s="238" t="s">
        <v>851</v>
      </c>
      <c r="B111" s="214" t="s">
        <v>749</v>
      </c>
      <c r="C111" s="237" t="s">
        <v>728</v>
      </c>
      <c r="D111" s="213">
        <v>0</v>
      </c>
      <c r="E111" s="209"/>
    </row>
    <row r="112" spans="1:5" ht="31.5">
      <c r="A112" s="238" t="s">
        <v>852</v>
      </c>
      <c r="B112" s="214" t="s">
        <v>751</v>
      </c>
      <c r="C112" s="237" t="s">
        <v>728</v>
      </c>
      <c r="D112" s="213">
        <v>0</v>
      </c>
      <c r="E112" s="209"/>
    </row>
    <row r="113" spans="1:5">
      <c r="A113" s="238" t="s">
        <v>853</v>
      </c>
      <c r="B113" s="212" t="s">
        <v>762</v>
      </c>
      <c r="C113" s="237" t="s">
        <v>728</v>
      </c>
      <c r="D113" s="213">
        <v>0</v>
      </c>
      <c r="E113" s="230">
        <f>'3_10-11_кл'!$F$31</f>
        <v>0</v>
      </c>
    </row>
    <row r="114" spans="1:5" ht="31.5">
      <c r="A114" s="238" t="s">
        <v>854</v>
      </c>
      <c r="B114" s="214" t="s">
        <v>742</v>
      </c>
      <c r="C114" s="237" t="s">
        <v>728</v>
      </c>
      <c r="D114" s="213">
        <v>0</v>
      </c>
      <c r="E114" s="209">
        <f>'3_10-11_кл'!$R$31</f>
        <v>0</v>
      </c>
    </row>
    <row r="115" spans="1:5" ht="31.5">
      <c r="A115" s="238" t="s">
        <v>855</v>
      </c>
      <c r="B115" s="214" t="s">
        <v>749</v>
      </c>
      <c r="C115" s="237" t="s">
        <v>728</v>
      </c>
      <c r="D115" s="213">
        <v>0</v>
      </c>
      <c r="E115" s="209"/>
    </row>
    <row r="116" spans="1:5" ht="31.5">
      <c r="A116" s="238" t="s">
        <v>856</v>
      </c>
      <c r="B116" s="214" t="s">
        <v>751</v>
      </c>
      <c r="C116" s="237" t="s">
        <v>728</v>
      </c>
      <c r="D116" s="213">
        <v>0</v>
      </c>
      <c r="E116" s="209"/>
    </row>
    <row r="117" spans="1:5">
      <c r="A117" s="238" t="s">
        <v>857</v>
      </c>
      <c r="B117" s="212" t="s">
        <v>767</v>
      </c>
      <c r="C117" s="237" t="s">
        <v>728</v>
      </c>
      <c r="D117" s="213">
        <v>0</v>
      </c>
      <c r="E117" s="230">
        <f>'3_10-11_кл'!$F$45</f>
        <v>0</v>
      </c>
    </row>
    <row r="118" spans="1:5" ht="31.5">
      <c r="A118" s="238" t="s">
        <v>858</v>
      </c>
      <c r="B118" s="214" t="s">
        <v>742</v>
      </c>
      <c r="C118" s="237" t="s">
        <v>728</v>
      </c>
      <c r="D118" s="213">
        <v>0</v>
      </c>
      <c r="E118" s="209">
        <f>'3_10-11_кл'!$R$45</f>
        <v>0</v>
      </c>
    </row>
    <row r="119" spans="1:5" ht="31.5">
      <c r="A119" s="238" t="s">
        <v>859</v>
      </c>
      <c r="B119" s="214" t="s">
        <v>749</v>
      </c>
      <c r="C119" s="237" t="s">
        <v>728</v>
      </c>
      <c r="D119" s="213">
        <v>0</v>
      </c>
      <c r="E119" s="209"/>
    </row>
    <row r="120" spans="1:5" ht="31.5">
      <c r="A120" s="238" t="s">
        <v>860</v>
      </c>
      <c r="B120" s="214" t="s">
        <v>751</v>
      </c>
      <c r="C120" s="237" t="s">
        <v>728</v>
      </c>
      <c r="D120" s="213">
        <v>0</v>
      </c>
      <c r="E120" s="209"/>
    </row>
    <row r="121" spans="1:5">
      <c r="A121" s="238" t="s">
        <v>861</v>
      </c>
      <c r="B121" s="212" t="s">
        <v>772</v>
      </c>
      <c r="C121" s="237" t="s">
        <v>728</v>
      </c>
      <c r="D121" s="213">
        <v>0</v>
      </c>
      <c r="E121" s="230">
        <f>'3_10-11_кл'!$F$48</f>
        <v>0</v>
      </c>
    </row>
    <row r="122" spans="1:5" ht="31.5">
      <c r="A122" s="238" t="s">
        <v>862</v>
      </c>
      <c r="B122" s="214" t="s">
        <v>742</v>
      </c>
      <c r="C122" s="237" t="s">
        <v>728</v>
      </c>
      <c r="D122" s="213">
        <v>0</v>
      </c>
      <c r="E122" s="209">
        <f>'3_10-11_кл'!$R$48</f>
        <v>0</v>
      </c>
    </row>
    <row r="123" spans="1:5" ht="31.5">
      <c r="A123" s="238" t="s">
        <v>863</v>
      </c>
      <c r="B123" s="214" t="s">
        <v>749</v>
      </c>
      <c r="C123" s="237" t="s">
        <v>728</v>
      </c>
      <c r="D123" s="213">
        <v>0</v>
      </c>
      <c r="E123" s="209"/>
    </row>
    <row r="124" spans="1:5" ht="31.5">
      <c r="A124" s="238" t="s">
        <v>864</v>
      </c>
      <c r="B124" s="214" t="s">
        <v>751</v>
      </c>
      <c r="C124" s="237" t="s">
        <v>728</v>
      </c>
      <c r="D124" s="213">
        <v>0</v>
      </c>
      <c r="E124" s="209"/>
    </row>
    <row r="125" spans="1:5">
      <c r="A125" s="238" t="s">
        <v>865</v>
      </c>
      <c r="B125" s="212" t="s">
        <v>777</v>
      </c>
      <c r="C125" s="237" t="s">
        <v>728</v>
      </c>
      <c r="D125" s="213">
        <v>0</v>
      </c>
      <c r="E125" s="230">
        <f>'3_10-11_кл'!$F$29</f>
        <v>0</v>
      </c>
    </row>
    <row r="126" spans="1:5" ht="31.5">
      <c r="A126" s="238" t="s">
        <v>866</v>
      </c>
      <c r="B126" s="214" t="s">
        <v>742</v>
      </c>
      <c r="C126" s="237" t="s">
        <v>728</v>
      </c>
      <c r="D126" s="213">
        <v>0</v>
      </c>
      <c r="E126" s="209">
        <f>'3_10-11_кл'!$R$29</f>
        <v>0</v>
      </c>
    </row>
    <row r="127" spans="1:5" ht="31.5">
      <c r="A127" s="238" t="s">
        <v>867</v>
      </c>
      <c r="B127" s="214" t="s">
        <v>749</v>
      </c>
      <c r="C127" s="237" t="s">
        <v>728</v>
      </c>
      <c r="D127" s="213">
        <v>0</v>
      </c>
      <c r="E127" s="209"/>
    </row>
    <row r="128" spans="1:5" ht="31.5">
      <c r="A128" s="238" t="s">
        <v>868</v>
      </c>
      <c r="B128" s="214" t="s">
        <v>751</v>
      </c>
      <c r="C128" s="237" t="s">
        <v>728</v>
      </c>
      <c r="D128" s="213">
        <v>0</v>
      </c>
      <c r="E128" s="209"/>
    </row>
    <row r="129" spans="1:5">
      <c r="A129" s="238" t="s">
        <v>869</v>
      </c>
      <c r="B129" s="212" t="s">
        <v>782</v>
      </c>
      <c r="C129" s="237" t="s">
        <v>728</v>
      </c>
      <c r="D129" s="213">
        <v>0</v>
      </c>
      <c r="E129" s="230">
        <f>'3_5-9_кл'!$F$49</f>
        <v>0</v>
      </c>
    </row>
    <row r="130" spans="1:5" ht="31.5">
      <c r="A130" s="238" t="s">
        <v>870</v>
      </c>
      <c r="B130" s="214" t="s">
        <v>742</v>
      </c>
      <c r="C130" s="237" t="s">
        <v>728</v>
      </c>
      <c r="D130" s="213">
        <v>0</v>
      </c>
      <c r="E130" s="209">
        <f>'3_5-9_кл'!$R$49</f>
        <v>0</v>
      </c>
    </row>
    <row r="131" spans="1:5" ht="31.5">
      <c r="A131" s="238" t="s">
        <v>871</v>
      </c>
      <c r="B131" s="214" t="s">
        <v>749</v>
      </c>
      <c r="C131" s="237" t="s">
        <v>728</v>
      </c>
      <c r="D131" s="213">
        <v>0</v>
      </c>
      <c r="E131" s="209"/>
    </row>
    <row r="132" spans="1:5" ht="31.5">
      <c r="A132" s="238" t="s">
        <v>872</v>
      </c>
      <c r="B132" s="214" t="s">
        <v>751</v>
      </c>
      <c r="C132" s="237" t="s">
        <v>728</v>
      </c>
      <c r="D132" s="213">
        <v>0</v>
      </c>
      <c r="E132" s="209"/>
    </row>
    <row r="133" spans="1:5">
      <c r="A133" s="238" t="s">
        <v>873</v>
      </c>
      <c r="B133" s="212" t="s">
        <v>787</v>
      </c>
      <c r="C133" s="237" t="s">
        <v>728</v>
      </c>
      <c r="D133" s="213">
        <v>0</v>
      </c>
      <c r="E133" s="230">
        <f>'3_10-11_кл'!$F$30</f>
        <v>0</v>
      </c>
    </row>
    <row r="134" spans="1:5" ht="31.5">
      <c r="A134" s="238" t="s">
        <v>874</v>
      </c>
      <c r="B134" s="214" t="s">
        <v>742</v>
      </c>
      <c r="C134" s="237" t="s">
        <v>728</v>
      </c>
      <c r="D134" s="213">
        <v>0</v>
      </c>
      <c r="E134" s="209">
        <f>'3_10-11_кл'!$R$30</f>
        <v>0</v>
      </c>
    </row>
    <row r="135" spans="1:5" ht="31.5">
      <c r="A135" s="238" t="s">
        <v>875</v>
      </c>
      <c r="B135" s="214" t="s">
        <v>749</v>
      </c>
      <c r="C135" s="237" t="s">
        <v>728</v>
      </c>
      <c r="D135" s="213">
        <v>0</v>
      </c>
      <c r="E135" s="209"/>
    </row>
    <row r="136" spans="1:5" ht="31.5">
      <c r="A136" s="238" t="s">
        <v>876</v>
      </c>
      <c r="B136" s="214" t="s">
        <v>751</v>
      </c>
      <c r="C136" s="237" t="s">
        <v>728</v>
      </c>
      <c r="D136" s="213">
        <v>0</v>
      </c>
      <c r="E136" s="209"/>
    </row>
    <row r="137" spans="1:5">
      <c r="A137" s="238" t="s">
        <v>877</v>
      </c>
      <c r="B137" s="212" t="s">
        <v>792</v>
      </c>
      <c r="C137" s="237" t="s">
        <v>728</v>
      </c>
      <c r="D137" s="213">
        <v>0</v>
      </c>
      <c r="E137" s="230">
        <f>'3_10-11_кл'!$F$28</f>
        <v>0</v>
      </c>
    </row>
    <row r="138" spans="1:5" ht="31.5">
      <c r="A138" s="238" t="s">
        <v>878</v>
      </c>
      <c r="B138" s="214" t="s">
        <v>742</v>
      </c>
      <c r="C138" s="237" t="s">
        <v>728</v>
      </c>
      <c r="D138" s="213">
        <v>0</v>
      </c>
      <c r="E138" s="209">
        <f>'3_10-11_кл'!$R$28</f>
        <v>0</v>
      </c>
    </row>
    <row r="139" spans="1:5" ht="31.5">
      <c r="A139" s="238" t="s">
        <v>879</v>
      </c>
      <c r="B139" s="214" t="s">
        <v>749</v>
      </c>
      <c r="C139" s="237" t="s">
        <v>728</v>
      </c>
      <c r="D139" s="213">
        <v>0</v>
      </c>
      <c r="E139" s="209"/>
    </row>
    <row r="140" spans="1:5" ht="31.5">
      <c r="A140" s="238" t="s">
        <v>880</v>
      </c>
      <c r="B140" s="214" t="s">
        <v>751</v>
      </c>
      <c r="C140" s="237" t="s">
        <v>728</v>
      </c>
      <c r="D140" s="213">
        <v>0</v>
      </c>
      <c r="E140" s="209"/>
    </row>
    <row r="141" spans="1:5">
      <c r="A141" s="238" t="s">
        <v>881</v>
      </c>
      <c r="B141" s="212" t="s">
        <v>797</v>
      </c>
      <c r="C141" s="237" t="s">
        <v>728</v>
      </c>
      <c r="D141" s="213">
        <v>0</v>
      </c>
      <c r="E141" s="230">
        <f>'3_10-11_кл'!$F$37</f>
        <v>0</v>
      </c>
    </row>
    <row r="142" spans="1:5" ht="31.5">
      <c r="A142" s="238" t="s">
        <v>882</v>
      </c>
      <c r="B142" s="214" t="s">
        <v>742</v>
      </c>
      <c r="C142" s="237" t="s">
        <v>728</v>
      </c>
      <c r="D142" s="213">
        <v>0</v>
      </c>
      <c r="E142" s="209">
        <f>'3_10-11_кл'!$R$37</f>
        <v>0</v>
      </c>
    </row>
    <row r="143" spans="1:5" ht="31.5">
      <c r="A143" s="238" t="s">
        <v>883</v>
      </c>
      <c r="B143" s="214" t="s">
        <v>749</v>
      </c>
      <c r="C143" s="237" t="s">
        <v>728</v>
      </c>
      <c r="D143" s="213">
        <v>0</v>
      </c>
      <c r="E143" s="209"/>
    </row>
    <row r="144" spans="1:5" ht="31.5">
      <c r="A144" s="238" t="s">
        <v>884</v>
      </c>
      <c r="B144" s="214" t="s">
        <v>751</v>
      </c>
      <c r="C144" s="237" t="s">
        <v>728</v>
      </c>
      <c r="D144" s="213">
        <v>0</v>
      </c>
      <c r="E144" s="209"/>
    </row>
    <row r="145" spans="1:5">
      <c r="A145" s="238" t="s">
        <v>885</v>
      </c>
      <c r="B145" s="212" t="s">
        <v>802</v>
      </c>
      <c r="C145" s="237" t="s">
        <v>728</v>
      </c>
      <c r="D145" s="213">
        <v>0</v>
      </c>
      <c r="E145" s="230">
        <f>'3_10-11_кл'!$F$34</f>
        <v>0</v>
      </c>
    </row>
    <row r="146" spans="1:5" ht="31.5">
      <c r="A146" s="238" t="s">
        <v>886</v>
      </c>
      <c r="B146" s="214" t="s">
        <v>742</v>
      </c>
      <c r="C146" s="237" t="s">
        <v>728</v>
      </c>
      <c r="D146" s="213">
        <v>0</v>
      </c>
      <c r="E146" s="209">
        <f>'3_10-11_кл'!$R$34</f>
        <v>0</v>
      </c>
    </row>
    <row r="147" spans="1:5" ht="31.5">
      <c r="A147" s="238" t="s">
        <v>887</v>
      </c>
      <c r="B147" s="214" t="s">
        <v>749</v>
      </c>
      <c r="C147" s="237" t="s">
        <v>728</v>
      </c>
      <c r="D147" s="213">
        <v>0</v>
      </c>
      <c r="E147" s="209"/>
    </row>
    <row r="148" spans="1:5" ht="31.5">
      <c r="A148" s="238" t="s">
        <v>888</v>
      </c>
      <c r="B148" s="214" t="s">
        <v>751</v>
      </c>
      <c r="C148" s="237" t="s">
        <v>728</v>
      </c>
      <c r="D148" s="213">
        <v>0</v>
      </c>
      <c r="E148" s="209"/>
    </row>
    <row r="149" spans="1:5">
      <c r="A149" s="238" t="s">
        <v>889</v>
      </c>
      <c r="B149" s="212" t="s">
        <v>807</v>
      </c>
      <c r="C149" s="237" t="s">
        <v>728</v>
      </c>
      <c r="D149" s="213">
        <v>0</v>
      </c>
      <c r="E149" s="230">
        <f>'3_10-11_кл'!$F$40</f>
        <v>0</v>
      </c>
    </row>
    <row r="150" spans="1:5" ht="31.5">
      <c r="A150" s="238" t="s">
        <v>890</v>
      </c>
      <c r="B150" s="214" t="s">
        <v>742</v>
      </c>
      <c r="C150" s="237" t="s">
        <v>728</v>
      </c>
      <c r="D150" s="213">
        <v>0</v>
      </c>
      <c r="E150" s="209">
        <f>'3_10-11_кл'!$R$40</f>
        <v>0</v>
      </c>
    </row>
    <row r="151" spans="1:5" ht="31.5">
      <c r="A151" s="238" t="s">
        <v>891</v>
      </c>
      <c r="B151" s="214" t="s">
        <v>749</v>
      </c>
      <c r="C151" s="237" t="s">
        <v>728</v>
      </c>
      <c r="D151" s="213">
        <v>0</v>
      </c>
      <c r="E151" s="209"/>
    </row>
    <row r="152" spans="1:5" ht="31.5">
      <c r="A152" s="238" t="s">
        <v>892</v>
      </c>
      <c r="B152" s="214" t="s">
        <v>751</v>
      </c>
      <c r="C152" s="237" t="s">
        <v>728</v>
      </c>
      <c r="D152" s="213">
        <v>0</v>
      </c>
      <c r="E152" s="209"/>
    </row>
    <row r="153" spans="1:5">
      <c r="A153" s="238" t="s">
        <v>893</v>
      </c>
      <c r="B153" s="212" t="s">
        <v>812</v>
      </c>
      <c r="C153" s="237" t="s">
        <v>728</v>
      </c>
      <c r="D153" s="213">
        <v>0</v>
      </c>
      <c r="E153" s="230">
        <f>'3_10-11_кл'!$F$50</f>
        <v>0</v>
      </c>
    </row>
    <row r="154" spans="1:5" ht="31.5">
      <c r="A154" s="238" t="s">
        <v>894</v>
      </c>
      <c r="B154" s="214" t="s">
        <v>742</v>
      </c>
      <c r="C154" s="237" t="s">
        <v>728</v>
      </c>
      <c r="D154" s="213">
        <v>0</v>
      </c>
      <c r="E154" s="209">
        <f>'3_10-11_кл'!$R$50</f>
        <v>0</v>
      </c>
    </row>
    <row r="155" spans="1:5" ht="31.5">
      <c r="A155" s="238" t="s">
        <v>895</v>
      </c>
      <c r="B155" s="214" t="s">
        <v>749</v>
      </c>
      <c r="C155" s="237" t="s">
        <v>728</v>
      </c>
      <c r="D155" s="213">
        <v>0</v>
      </c>
      <c r="E155" s="209"/>
    </row>
    <row r="156" spans="1:5" ht="31.5">
      <c r="A156" s="238" t="s">
        <v>896</v>
      </c>
      <c r="B156" s="214" t="s">
        <v>751</v>
      </c>
      <c r="C156" s="237" t="s">
        <v>728</v>
      </c>
      <c r="D156" s="213">
        <v>0</v>
      </c>
      <c r="E156" s="209"/>
    </row>
    <row r="157" spans="1:5">
      <c r="A157" s="238" t="s">
        <v>897</v>
      </c>
      <c r="B157" s="212" t="s">
        <v>817</v>
      </c>
      <c r="C157" s="237" t="s">
        <v>728</v>
      </c>
      <c r="D157" s="213">
        <v>0</v>
      </c>
      <c r="E157" s="230">
        <f>'3_10-11_кл'!$F$42</f>
        <v>0</v>
      </c>
    </row>
    <row r="158" spans="1:5" ht="31.5">
      <c r="A158" s="238" t="s">
        <v>898</v>
      </c>
      <c r="B158" s="214" t="s">
        <v>742</v>
      </c>
      <c r="C158" s="237" t="s">
        <v>728</v>
      </c>
      <c r="D158" s="213">
        <v>0</v>
      </c>
      <c r="E158" s="209">
        <f>'3_10-11_кл'!$R$42</f>
        <v>0</v>
      </c>
    </row>
    <row r="159" spans="1:5" ht="31.5">
      <c r="A159" s="238" t="s">
        <v>899</v>
      </c>
      <c r="B159" s="214" t="s">
        <v>749</v>
      </c>
      <c r="C159" s="237" t="s">
        <v>728</v>
      </c>
      <c r="D159" s="213">
        <v>0</v>
      </c>
      <c r="E159" s="209"/>
    </row>
    <row r="160" spans="1:5" ht="31.5">
      <c r="A160" s="238" t="s">
        <v>900</v>
      </c>
      <c r="B160" s="214" t="s">
        <v>751</v>
      </c>
      <c r="C160" s="237" t="s">
        <v>728</v>
      </c>
      <c r="D160" s="213">
        <v>0</v>
      </c>
      <c r="E160" s="209"/>
    </row>
    <row r="161" spans="1:5" ht="31.5">
      <c r="A161" s="238" t="s">
        <v>901</v>
      </c>
      <c r="B161" s="212" t="s">
        <v>822</v>
      </c>
      <c r="C161" s="237" t="s">
        <v>728</v>
      </c>
      <c r="D161" s="213">
        <v>0</v>
      </c>
      <c r="E161" s="230">
        <f>'3_10-11_кл'!$F$32</f>
        <v>0</v>
      </c>
    </row>
    <row r="162" spans="1:5" ht="31.5">
      <c r="A162" s="238" t="s">
        <v>902</v>
      </c>
      <c r="B162" s="214" t="s">
        <v>742</v>
      </c>
      <c r="C162" s="237" t="s">
        <v>728</v>
      </c>
      <c r="D162" s="213">
        <v>0</v>
      </c>
      <c r="E162" s="209">
        <f>'3_10-11_кл'!$R$32</f>
        <v>0</v>
      </c>
    </row>
    <row r="163" spans="1:5" ht="31.5">
      <c r="A163" s="238" t="s">
        <v>903</v>
      </c>
      <c r="B163" s="214" t="s">
        <v>749</v>
      </c>
      <c r="C163" s="237" t="s">
        <v>728</v>
      </c>
      <c r="D163" s="213">
        <v>0</v>
      </c>
      <c r="E163" s="209"/>
    </row>
    <row r="164" spans="1:5" ht="31.5">
      <c r="A164" s="238" t="s">
        <v>904</v>
      </c>
      <c r="B164" s="214" t="s">
        <v>751</v>
      </c>
      <c r="C164" s="237" t="s">
        <v>728</v>
      </c>
      <c r="D164" s="213">
        <v>0</v>
      </c>
      <c r="E164" s="209"/>
    </row>
    <row r="165" spans="1:5">
      <c r="A165" s="238" t="s">
        <v>905</v>
      </c>
      <c r="B165" s="212" t="s">
        <v>827</v>
      </c>
      <c r="C165" s="237" t="s">
        <v>728</v>
      </c>
      <c r="D165" s="213">
        <v>0</v>
      </c>
      <c r="E165" s="230">
        <f>'3_10-11_кл'!$F$46</f>
        <v>0</v>
      </c>
    </row>
    <row r="166" spans="1:5" ht="31.5">
      <c r="A166" s="238" t="s">
        <v>906</v>
      </c>
      <c r="B166" s="214" t="s">
        <v>742</v>
      </c>
      <c r="C166" s="237" t="s">
        <v>728</v>
      </c>
      <c r="D166" s="213">
        <v>0</v>
      </c>
      <c r="E166" s="209">
        <f>'3_10-11_кл'!$R$46</f>
        <v>0</v>
      </c>
    </row>
    <row r="167" spans="1:5" ht="31.5">
      <c r="A167" s="238" t="s">
        <v>907</v>
      </c>
      <c r="B167" s="214" t="s">
        <v>749</v>
      </c>
      <c r="C167" s="237" t="s">
        <v>728</v>
      </c>
      <c r="D167" s="213">
        <v>0</v>
      </c>
      <c r="E167" s="209"/>
    </row>
    <row r="168" spans="1:5" ht="31.5">
      <c r="A168" s="238" t="s">
        <v>908</v>
      </c>
      <c r="B168" s="214" t="s">
        <v>751</v>
      </c>
      <c r="C168" s="237" t="s">
        <v>728</v>
      </c>
      <c r="D168" s="213">
        <v>0</v>
      </c>
      <c r="E168" s="209"/>
    </row>
    <row r="169" spans="1:5">
      <c r="A169" s="238" t="s">
        <v>909</v>
      </c>
      <c r="B169" s="212" t="s">
        <v>832</v>
      </c>
      <c r="C169" s="237" t="s">
        <v>728</v>
      </c>
      <c r="D169" s="213">
        <v>0</v>
      </c>
      <c r="E169" s="230">
        <f>'3_10-11_кл'!$F$44</f>
        <v>0</v>
      </c>
    </row>
    <row r="170" spans="1:5" ht="31.5">
      <c r="A170" s="238" t="s">
        <v>910</v>
      </c>
      <c r="B170" s="214" t="s">
        <v>742</v>
      </c>
      <c r="C170" s="237" t="s">
        <v>728</v>
      </c>
      <c r="D170" s="213">
        <v>0</v>
      </c>
      <c r="E170" s="209">
        <f>'3_10-11_кл'!$R$44</f>
        <v>0</v>
      </c>
    </row>
    <row r="171" spans="1:5" ht="31.5">
      <c r="A171" s="238" t="s">
        <v>911</v>
      </c>
      <c r="B171" s="214" t="s">
        <v>749</v>
      </c>
      <c r="C171" s="237" t="s">
        <v>728</v>
      </c>
      <c r="D171" s="213">
        <v>0</v>
      </c>
      <c r="E171" s="209"/>
    </row>
    <row r="172" spans="1:5" ht="31.5">
      <c r="A172" s="238" t="s">
        <v>912</v>
      </c>
      <c r="B172" s="214" t="s">
        <v>751</v>
      </c>
      <c r="C172" s="237" t="s">
        <v>728</v>
      </c>
      <c r="D172" s="213">
        <v>0</v>
      </c>
      <c r="E172" s="209"/>
    </row>
    <row r="173" spans="1:5">
      <c r="A173" s="238" t="s">
        <v>913</v>
      </c>
      <c r="B173" s="212" t="s">
        <v>837</v>
      </c>
      <c r="C173" s="237" t="s">
        <v>728</v>
      </c>
      <c r="D173" s="213">
        <v>0</v>
      </c>
      <c r="E173" s="230">
        <f>'3_10-11_кл'!$F$41</f>
        <v>0</v>
      </c>
    </row>
    <row r="174" spans="1:5" ht="31.5">
      <c r="A174" s="238" t="s">
        <v>914</v>
      </c>
      <c r="B174" s="214" t="s">
        <v>742</v>
      </c>
      <c r="C174" s="237" t="s">
        <v>728</v>
      </c>
      <c r="D174" s="213">
        <v>0</v>
      </c>
      <c r="E174" s="209">
        <f>'3_10-11_кл'!$R$41</f>
        <v>0</v>
      </c>
    </row>
    <row r="175" spans="1:5" ht="31.5">
      <c r="A175" s="238" t="s">
        <v>915</v>
      </c>
      <c r="B175" s="214" t="s">
        <v>749</v>
      </c>
      <c r="C175" s="237" t="s">
        <v>728</v>
      </c>
      <c r="D175" s="213">
        <v>0</v>
      </c>
      <c r="E175" s="209"/>
    </row>
    <row r="176" spans="1:5" ht="31.5">
      <c r="A176" s="238" t="s">
        <v>916</v>
      </c>
      <c r="B176" s="214" t="s">
        <v>751</v>
      </c>
      <c r="C176" s="237" t="s">
        <v>728</v>
      </c>
      <c r="D176" s="213">
        <v>0</v>
      </c>
      <c r="E176" s="209"/>
    </row>
    <row r="177" spans="1:5">
      <c r="A177" s="373" t="s">
        <v>727</v>
      </c>
      <c r="B177" s="373"/>
      <c r="C177" s="373"/>
      <c r="D177" s="373"/>
      <c r="E177" s="373"/>
    </row>
    <row r="178" spans="1:5">
      <c r="A178" s="233"/>
      <c r="B178" s="307" t="s">
        <v>918</v>
      </c>
      <c r="C178" s="233"/>
      <c r="D178" s="233"/>
      <c r="E178" s="233"/>
    </row>
    <row r="179" spans="1:5">
      <c r="A179" s="238"/>
      <c r="B179" s="212" t="s">
        <v>740</v>
      </c>
      <c r="C179" s="237" t="s">
        <v>728</v>
      </c>
      <c r="D179" s="213">
        <v>0</v>
      </c>
      <c r="E179" s="230">
        <f>'2_4_кл'!$H$30</f>
        <v>0</v>
      </c>
    </row>
    <row r="180" spans="1:5" ht="31.5">
      <c r="A180" s="238"/>
      <c r="B180" s="214" t="s">
        <v>742</v>
      </c>
      <c r="C180" s="237" t="s">
        <v>728</v>
      </c>
      <c r="D180" s="213">
        <v>0</v>
      </c>
      <c r="E180" s="209">
        <f>'2_4_кл'!$T$30</f>
        <v>0</v>
      </c>
    </row>
    <row r="181" spans="1:5">
      <c r="A181" s="238"/>
      <c r="B181" s="212" t="s">
        <v>744</v>
      </c>
      <c r="C181" s="237" t="s">
        <v>728</v>
      </c>
      <c r="D181" s="213">
        <v>0</v>
      </c>
      <c r="E181" s="230">
        <f>'2_4_кл'!$H$31</f>
        <v>4</v>
      </c>
    </row>
    <row r="182" spans="1:5" ht="31.5">
      <c r="A182" s="238"/>
      <c r="B182" s="214" t="s">
        <v>742</v>
      </c>
      <c r="C182" s="237" t="s">
        <v>728</v>
      </c>
      <c r="D182" s="213">
        <v>0</v>
      </c>
      <c r="E182" s="209">
        <f>'2_4_кл'!$T$31</f>
        <v>0</v>
      </c>
    </row>
    <row r="183" spans="1:5">
      <c r="A183" s="366" t="s">
        <v>735</v>
      </c>
      <c r="B183" s="366"/>
      <c r="C183" s="366"/>
      <c r="D183" s="366"/>
      <c r="E183" s="366"/>
    </row>
    <row r="184" spans="1:5">
      <c r="A184" s="238"/>
      <c r="B184" s="212" t="s">
        <v>740</v>
      </c>
      <c r="C184" s="237" t="s">
        <v>728</v>
      </c>
      <c r="D184" s="213">
        <v>0</v>
      </c>
      <c r="E184" s="230">
        <f>'3_5-9_кл'!$H$38</f>
        <v>14</v>
      </c>
    </row>
    <row r="185" spans="1:5" ht="31.5">
      <c r="A185" s="238"/>
      <c r="B185" s="214" t="s">
        <v>742</v>
      </c>
      <c r="C185" s="237" t="s">
        <v>728</v>
      </c>
      <c r="D185" s="213">
        <v>0</v>
      </c>
      <c r="E185" s="209">
        <f>'3_5-9_кл'!$T$38</f>
        <v>0</v>
      </c>
    </row>
    <row r="186" spans="1:5" ht="31.5">
      <c r="A186" s="238"/>
      <c r="B186" s="214" t="s">
        <v>749</v>
      </c>
      <c r="C186" s="237" t="s">
        <v>728</v>
      </c>
      <c r="D186" s="213">
        <v>0</v>
      </c>
      <c r="E186" s="209"/>
    </row>
    <row r="187" spans="1:5" ht="31.5">
      <c r="A187" s="238"/>
      <c r="B187" s="214" t="s">
        <v>751</v>
      </c>
      <c r="C187" s="237" t="s">
        <v>728</v>
      </c>
      <c r="D187" s="213">
        <v>0</v>
      </c>
      <c r="E187" s="209"/>
    </row>
    <row r="188" spans="1:5">
      <c r="A188" s="238"/>
      <c r="B188" s="212" t="s">
        <v>744</v>
      </c>
      <c r="C188" s="237" t="s">
        <v>728</v>
      </c>
      <c r="D188" s="213">
        <v>0</v>
      </c>
      <c r="E188" s="230">
        <f>'3_5-9_кл'!$H$43</f>
        <v>14</v>
      </c>
    </row>
    <row r="189" spans="1:5" ht="31.5">
      <c r="A189" s="238"/>
      <c r="B189" s="214" t="s">
        <v>742</v>
      </c>
      <c r="C189" s="237" t="s">
        <v>728</v>
      </c>
      <c r="D189" s="213">
        <v>0</v>
      </c>
      <c r="E189" s="209">
        <f>'3_5-9_кл'!$T$43</f>
        <v>0</v>
      </c>
    </row>
    <row r="190" spans="1:5" ht="31.5">
      <c r="A190" s="238"/>
      <c r="B190" s="214" t="s">
        <v>749</v>
      </c>
      <c r="C190" s="237" t="s">
        <v>728</v>
      </c>
      <c r="D190" s="213">
        <v>0</v>
      </c>
      <c r="E190" s="209"/>
    </row>
    <row r="191" spans="1:5" ht="31.5">
      <c r="A191" s="238"/>
      <c r="B191" s="214" t="s">
        <v>751</v>
      </c>
      <c r="C191" s="237" t="s">
        <v>728</v>
      </c>
      <c r="D191" s="213">
        <v>0</v>
      </c>
      <c r="E191" s="209"/>
    </row>
    <row r="192" spans="1:5">
      <c r="A192" s="238"/>
      <c r="B192" s="212" t="s">
        <v>757</v>
      </c>
      <c r="C192" s="237" t="s">
        <v>728</v>
      </c>
      <c r="D192" s="213">
        <v>0</v>
      </c>
      <c r="E192" s="230">
        <f>'3_5-9_кл'!$H$27+'3_5-9_кл'!$H$33+'3_5-9_кл'!$H$35+'3_5-9_кл'!$H$36+'3_5-9_кл'!$H$39+'3_5-9_кл'!$H$47</f>
        <v>14</v>
      </c>
    </row>
    <row r="193" spans="1:5" ht="31.5">
      <c r="A193" s="238"/>
      <c r="B193" s="214" t="s">
        <v>742</v>
      </c>
      <c r="C193" s="237" t="s">
        <v>728</v>
      </c>
      <c r="D193" s="213">
        <v>0</v>
      </c>
      <c r="E193" s="209">
        <f>'3_5-9_кл'!$T$27+'3_5-9_кл'!$T$33+'3_5-9_кл'!$T$35+'3_5-9_кл'!$T$36+'3_5-9_кл'!$T$39+'3_5-9_кл'!$T$47</f>
        <v>0</v>
      </c>
    </row>
    <row r="194" spans="1:5" ht="31.5">
      <c r="A194" s="238"/>
      <c r="B194" s="214" t="s">
        <v>749</v>
      </c>
      <c r="C194" s="237" t="s">
        <v>728</v>
      </c>
      <c r="D194" s="213">
        <v>0</v>
      </c>
      <c r="E194" s="209"/>
    </row>
    <row r="195" spans="1:5" ht="31.5">
      <c r="A195" s="238"/>
      <c r="B195" s="214" t="s">
        <v>751</v>
      </c>
      <c r="C195" s="237" t="s">
        <v>728</v>
      </c>
      <c r="D195" s="213">
        <v>0</v>
      </c>
      <c r="E195" s="209"/>
    </row>
    <row r="196" spans="1:5">
      <c r="A196" s="238"/>
      <c r="B196" s="212" t="s">
        <v>762</v>
      </c>
      <c r="C196" s="237" t="s">
        <v>728</v>
      </c>
      <c r="D196" s="213">
        <v>0</v>
      </c>
      <c r="E196" s="230">
        <f>'3_5-9_кл'!$H$31</f>
        <v>5</v>
      </c>
    </row>
    <row r="197" spans="1:5" ht="31.5">
      <c r="A197" s="238"/>
      <c r="B197" s="214" t="s">
        <v>742</v>
      </c>
      <c r="C197" s="237" t="s">
        <v>728</v>
      </c>
      <c r="D197" s="213">
        <v>0</v>
      </c>
      <c r="E197" s="209">
        <f>'3_5-9_кл'!$T$31</f>
        <v>0</v>
      </c>
    </row>
    <row r="198" spans="1:5" ht="31.5">
      <c r="A198" s="238"/>
      <c r="B198" s="214" t="s">
        <v>749</v>
      </c>
      <c r="C198" s="237" t="s">
        <v>728</v>
      </c>
      <c r="D198" s="213">
        <v>0</v>
      </c>
      <c r="E198" s="209"/>
    </row>
    <row r="199" spans="1:5" ht="31.5">
      <c r="A199" s="238"/>
      <c r="B199" s="214" t="s">
        <v>751</v>
      </c>
      <c r="C199" s="237" t="s">
        <v>728</v>
      </c>
      <c r="D199" s="213">
        <v>0</v>
      </c>
      <c r="E199" s="209"/>
    </row>
    <row r="200" spans="1:5">
      <c r="A200" s="238"/>
      <c r="B200" s="212" t="s">
        <v>767</v>
      </c>
      <c r="C200" s="237" t="s">
        <v>728</v>
      </c>
      <c r="D200" s="213">
        <v>0</v>
      </c>
      <c r="E200" s="230">
        <f>'3_5-9_кл'!$H$45</f>
        <v>5</v>
      </c>
    </row>
    <row r="201" spans="1:5" ht="31.5">
      <c r="A201" s="238"/>
      <c r="B201" s="214" t="s">
        <v>742</v>
      </c>
      <c r="C201" s="237" t="s">
        <v>728</v>
      </c>
      <c r="D201" s="213">
        <v>0</v>
      </c>
      <c r="E201" s="209">
        <f>'3_5-9_кл'!$T$45</f>
        <v>0</v>
      </c>
    </row>
    <row r="202" spans="1:5" ht="31.5">
      <c r="A202" s="238"/>
      <c r="B202" s="214" t="s">
        <v>749</v>
      </c>
      <c r="C202" s="237" t="s">
        <v>728</v>
      </c>
      <c r="D202" s="213">
        <v>0</v>
      </c>
      <c r="E202" s="209"/>
    </row>
    <row r="203" spans="1:5" ht="31.5">
      <c r="A203" s="238"/>
      <c r="B203" s="214" t="s">
        <v>751</v>
      </c>
      <c r="C203" s="237" t="s">
        <v>728</v>
      </c>
      <c r="D203" s="213">
        <v>0</v>
      </c>
      <c r="E203" s="209"/>
    </row>
    <row r="204" spans="1:5">
      <c r="A204" s="238"/>
      <c r="B204" s="212" t="s">
        <v>772</v>
      </c>
      <c r="C204" s="237" t="s">
        <v>728</v>
      </c>
      <c r="D204" s="213">
        <v>0</v>
      </c>
      <c r="E204" s="230">
        <f>'3_5-9_кл'!$H$48</f>
        <v>6</v>
      </c>
    </row>
    <row r="205" spans="1:5" ht="31.5">
      <c r="A205" s="238"/>
      <c r="B205" s="214" t="s">
        <v>742</v>
      </c>
      <c r="C205" s="237" t="s">
        <v>728</v>
      </c>
      <c r="D205" s="213">
        <v>0</v>
      </c>
      <c r="E205" s="209">
        <f>'3_5-9_кл'!$T$48</f>
        <v>0</v>
      </c>
    </row>
    <row r="206" spans="1:5" ht="31.5">
      <c r="A206" s="238"/>
      <c r="B206" s="214" t="s">
        <v>749</v>
      </c>
      <c r="C206" s="237" t="s">
        <v>728</v>
      </c>
      <c r="D206" s="213">
        <v>0</v>
      </c>
      <c r="E206" s="209"/>
    </row>
    <row r="207" spans="1:5" ht="31.5">
      <c r="A207" s="238"/>
      <c r="B207" s="214" t="s">
        <v>751</v>
      </c>
      <c r="C207" s="237" t="s">
        <v>728</v>
      </c>
      <c r="D207" s="213">
        <v>0</v>
      </c>
      <c r="E207" s="209"/>
    </row>
    <row r="208" spans="1:5">
      <c r="A208" s="238"/>
      <c r="B208" s="212" t="s">
        <v>777</v>
      </c>
      <c r="C208" s="237" t="s">
        <v>728</v>
      </c>
      <c r="D208" s="213">
        <v>0</v>
      </c>
      <c r="E208" s="230">
        <f>'3_5-9_кл'!$H$29</f>
        <v>10</v>
      </c>
    </row>
    <row r="209" spans="1:5" ht="31.5">
      <c r="A209" s="238"/>
      <c r="B209" s="214" t="s">
        <v>742</v>
      </c>
      <c r="C209" s="237" t="s">
        <v>728</v>
      </c>
      <c r="D209" s="213">
        <v>0</v>
      </c>
      <c r="E209" s="209">
        <f>'3_5-9_кл'!$T$29</f>
        <v>1</v>
      </c>
    </row>
    <row r="210" spans="1:5" ht="31.5">
      <c r="A210" s="238"/>
      <c r="B210" s="214" t="s">
        <v>749</v>
      </c>
      <c r="C210" s="237" t="s">
        <v>728</v>
      </c>
      <c r="D210" s="213">
        <v>0</v>
      </c>
      <c r="E210" s="209"/>
    </row>
    <row r="211" spans="1:5" ht="31.5">
      <c r="A211" s="238"/>
      <c r="B211" s="214" t="s">
        <v>751</v>
      </c>
      <c r="C211" s="237" t="s">
        <v>728</v>
      </c>
      <c r="D211" s="213">
        <v>0</v>
      </c>
      <c r="E211" s="209"/>
    </row>
    <row r="212" spans="1:5">
      <c r="A212" s="238"/>
      <c r="B212" s="212" t="s">
        <v>782</v>
      </c>
      <c r="C212" s="237" t="s">
        <v>728</v>
      </c>
      <c r="D212" s="213">
        <v>0</v>
      </c>
      <c r="E212" s="230">
        <f>'3_5-9_кл'!$H$49</f>
        <v>0</v>
      </c>
    </row>
    <row r="213" spans="1:5" ht="31.5">
      <c r="A213" s="238"/>
      <c r="B213" s="214" t="s">
        <v>742</v>
      </c>
      <c r="C213" s="237" t="s">
        <v>728</v>
      </c>
      <c r="D213" s="213">
        <v>0</v>
      </c>
      <c r="E213" s="209">
        <f>'3_5-9_кл'!$T$49</f>
        <v>0</v>
      </c>
    </row>
    <row r="214" spans="1:5" ht="31.5">
      <c r="A214" s="238"/>
      <c r="B214" s="214" t="s">
        <v>749</v>
      </c>
      <c r="C214" s="237" t="s">
        <v>728</v>
      </c>
      <c r="D214" s="213">
        <v>0</v>
      </c>
      <c r="E214" s="209"/>
    </row>
    <row r="215" spans="1:5" ht="31.5">
      <c r="A215" s="238"/>
      <c r="B215" s="214" t="s">
        <v>751</v>
      </c>
      <c r="C215" s="237" t="s">
        <v>728</v>
      </c>
      <c r="D215" s="213">
        <v>0</v>
      </c>
      <c r="E215" s="209"/>
    </row>
    <row r="216" spans="1:5">
      <c r="A216" s="238"/>
      <c r="B216" s="212" t="s">
        <v>787</v>
      </c>
      <c r="C216" s="237" t="s">
        <v>728</v>
      </c>
      <c r="D216" s="213">
        <v>0</v>
      </c>
      <c r="E216" s="230">
        <f>'3_5-9_кл'!$H$30</f>
        <v>16</v>
      </c>
    </row>
    <row r="217" spans="1:5" ht="31.5">
      <c r="A217" s="238"/>
      <c r="B217" s="214" t="s">
        <v>742</v>
      </c>
      <c r="C217" s="237" t="s">
        <v>728</v>
      </c>
      <c r="D217" s="213">
        <v>0</v>
      </c>
      <c r="E217" s="209">
        <f>'3_5-9_кл'!$T$30</f>
        <v>2</v>
      </c>
    </row>
    <row r="218" spans="1:5" ht="31.5">
      <c r="A218" s="238"/>
      <c r="B218" s="214" t="s">
        <v>749</v>
      </c>
      <c r="C218" s="237" t="s">
        <v>728</v>
      </c>
      <c r="D218" s="213">
        <v>0</v>
      </c>
      <c r="E218" s="209"/>
    </row>
    <row r="219" spans="1:5" ht="31.5">
      <c r="A219" s="238"/>
      <c r="B219" s="214" t="s">
        <v>751</v>
      </c>
      <c r="C219" s="237" t="s">
        <v>728</v>
      </c>
      <c r="D219" s="213">
        <v>0</v>
      </c>
      <c r="E219" s="209"/>
    </row>
    <row r="220" spans="1:5">
      <c r="A220" s="238"/>
      <c r="B220" s="212" t="s">
        <v>792</v>
      </c>
      <c r="C220" s="237" t="s">
        <v>728</v>
      </c>
      <c r="D220" s="213">
        <v>0</v>
      </c>
      <c r="E220" s="230">
        <f>'3_5-9_кл'!$H$28</f>
        <v>0</v>
      </c>
    </row>
    <row r="221" spans="1:5" ht="31.5">
      <c r="A221" s="238"/>
      <c r="B221" s="214" t="s">
        <v>742</v>
      </c>
      <c r="C221" s="237" t="s">
        <v>728</v>
      </c>
      <c r="D221" s="213">
        <v>0</v>
      </c>
      <c r="E221" s="209">
        <f>'3_5-9_кл'!$T$28</f>
        <v>0</v>
      </c>
    </row>
    <row r="222" spans="1:5" ht="31.5">
      <c r="A222" s="238"/>
      <c r="B222" s="214" t="s">
        <v>749</v>
      </c>
      <c r="C222" s="237" t="s">
        <v>728</v>
      </c>
      <c r="D222" s="213">
        <v>0</v>
      </c>
      <c r="E222" s="209"/>
    </row>
    <row r="223" spans="1:5" ht="31.5">
      <c r="A223" s="238"/>
      <c r="B223" s="214" t="s">
        <v>751</v>
      </c>
      <c r="C223" s="237" t="s">
        <v>728</v>
      </c>
      <c r="D223" s="213">
        <v>0</v>
      </c>
      <c r="E223" s="209"/>
    </row>
    <row r="224" spans="1:5">
      <c r="A224" s="238"/>
      <c r="B224" s="212" t="s">
        <v>797</v>
      </c>
      <c r="C224" s="237" t="s">
        <v>728</v>
      </c>
      <c r="D224" s="213">
        <v>0</v>
      </c>
      <c r="E224" s="230">
        <f>'3_5-9_кл'!$H$37</f>
        <v>17</v>
      </c>
    </row>
    <row r="225" spans="1:5" ht="31.5">
      <c r="A225" s="238"/>
      <c r="B225" s="214" t="s">
        <v>742</v>
      </c>
      <c r="C225" s="237" t="s">
        <v>728</v>
      </c>
      <c r="D225" s="213">
        <v>0</v>
      </c>
      <c r="E225" s="209">
        <f>'3_5-9_кл'!$T$37</f>
        <v>2</v>
      </c>
    </row>
    <row r="226" spans="1:5" ht="31.5">
      <c r="A226" s="238"/>
      <c r="B226" s="214" t="s">
        <v>749</v>
      </c>
      <c r="C226" s="237" t="s">
        <v>728</v>
      </c>
      <c r="D226" s="213">
        <v>0</v>
      </c>
      <c r="E226" s="209"/>
    </row>
    <row r="227" spans="1:5" ht="31.5">
      <c r="A227" s="238"/>
      <c r="B227" s="214" t="s">
        <v>751</v>
      </c>
      <c r="C227" s="237" t="s">
        <v>728</v>
      </c>
      <c r="D227" s="213">
        <v>0</v>
      </c>
      <c r="E227" s="209"/>
    </row>
    <row r="228" spans="1:5">
      <c r="A228" s="238"/>
      <c r="B228" s="212" t="s">
        <v>802</v>
      </c>
      <c r="C228" s="237" t="s">
        <v>728</v>
      </c>
      <c r="D228" s="213">
        <v>0</v>
      </c>
      <c r="E228" s="230">
        <f>'3_5-9_кл'!$H$34</f>
        <v>15</v>
      </c>
    </row>
    <row r="229" spans="1:5" ht="31.5">
      <c r="A229" s="238"/>
      <c r="B229" s="214" t="s">
        <v>742</v>
      </c>
      <c r="C229" s="237" t="s">
        <v>728</v>
      </c>
      <c r="D229" s="213">
        <v>0</v>
      </c>
      <c r="E229" s="209">
        <f>'3_5-9_кл'!$T$34</f>
        <v>0</v>
      </c>
    </row>
    <row r="230" spans="1:5" ht="31.5">
      <c r="A230" s="238"/>
      <c r="B230" s="214" t="s">
        <v>749</v>
      </c>
      <c r="C230" s="237" t="s">
        <v>728</v>
      </c>
      <c r="D230" s="213">
        <v>0</v>
      </c>
      <c r="E230" s="209"/>
    </row>
    <row r="231" spans="1:5" ht="31.5">
      <c r="A231" s="238"/>
      <c r="B231" s="214" t="s">
        <v>751</v>
      </c>
      <c r="C231" s="237" t="s">
        <v>728</v>
      </c>
      <c r="D231" s="213">
        <v>0</v>
      </c>
      <c r="E231" s="209"/>
    </row>
    <row r="232" spans="1:5">
      <c r="A232" s="238"/>
      <c r="B232" s="212" t="s">
        <v>807</v>
      </c>
      <c r="C232" s="237" t="s">
        <v>728</v>
      </c>
      <c r="D232" s="213">
        <v>0</v>
      </c>
      <c r="E232" s="230">
        <f>'3_5-9_кл'!$H$40</f>
        <v>10</v>
      </c>
    </row>
    <row r="233" spans="1:5" ht="31.5">
      <c r="A233" s="238"/>
      <c r="B233" s="214" t="s">
        <v>742</v>
      </c>
      <c r="C233" s="237" t="s">
        <v>728</v>
      </c>
      <c r="D233" s="213">
        <v>0</v>
      </c>
      <c r="E233" s="209">
        <f>'3_5-9_кл'!$T$40</f>
        <v>0</v>
      </c>
    </row>
    <row r="234" spans="1:5" ht="31.5">
      <c r="A234" s="238"/>
      <c r="B234" s="214" t="s">
        <v>749</v>
      </c>
      <c r="C234" s="237" t="s">
        <v>728</v>
      </c>
      <c r="D234" s="213">
        <v>0</v>
      </c>
      <c r="E234" s="209"/>
    </row>
    <row r="235" spans="1:5" ht="31.5">
      <c r="A235" s="238"/>
      <c r="B235" s="214" t="s">
        <v>751</v>
      </c>
      <c r="C235" s="237" t="s">
        <v>728</v>
      </c>
      <c r="D235" s="213">
        <v>0</v>
      </c>
      <c r="E235" s="209"/>
    </row>
    <row r="236" spans="1:5">
      <c r="A236" s="238"/>
      <c r="B236" s="212" t="s">
        <v>812</v>
      </c>
      <c r="C236" s="237" t="s">
        <v>728</v>
      </c>
      <c r="D236" s="213">
        <v>0</v>
      </c>
      <c r="E236" s="230">
        <f>'3_5-9_кл'!$H$50</f>
        <v>0</v>
      </c>
    </row>
    <row r="237" spans="1:5" ht="31.5">
      <c r="A237" s="238"/>
      <c r="B237" s="214" t="s">
        <v>742</v>
      </c>
      <c r="C237" s="237" t="s">
        <v>728</v>
      </c>
      <c r="D237" s="213">
        <v>0</v>
      </c>
      <c r="E237" s="209">
        <f>'3_5-9_кл'!$T$50</f>
        <v>0</v>
      </c>
    </row>
    <row r="238" spans="1:5" ht="31.5">
      <c r="A238" s="238"/>
      <c r="B238" s="214" t="s">
        <v>749</v>
      </c>
      <c r="C238" s="237" t="s">
        <v>728</v>
      </c>
      <c r="D238" s="213">
        <v>0</v>
      </c>
      <c r="E238" s="209"/>
    </row>
    <row r="239" spans="1:5" ht="31.5">
      <c r="A239" s="238"/>
      <c r="B239" s="214" t="s">
        <v>751</v>
      </c>
      <c r="C239" s="237" t="s">
        <v>728</v>
      </c>
      <c r="D239" s="213">
        <v>0</v>
      </c>
      <c r="E239" s="209"/>
    </row>
    <row r="240" spans="1:5">
      <c r="A240" s="238"/>
      <c r="B240" s="212" t="s">
        <v>817</v>
      </c>
      <c r="C240" s="237" t="s">
        <v>728</v>
      </c>
      <c r="D240" s="213">
        <v>0</v>
      </c>
      <c r="E240" s="230">
        <f>'3_5-9_кл'!$H$42</f>
        <v>0</v>
      </c>
    </row>
    <row r="241" spans="1:5" ht="31.5">
      <c r="A241" s="238"/>
      <c r="B241" s="214" t="s">
        <v>742</v>
      </c>
      <c r="C241" s="237" t="s">
        <v>728</v>
      </c>
      <c r="D241" s="213">
        <v>0</v>
      </c>
      <c r="E241" s="209">
        <f>'3_5-9_кл'!$T$42</f>
        <v>0</v>
      </c>
    </row>
    <row r="242" spans="1:5" ht="31.5">
      <c r="A242" s="238"/>
      <c r="B242" s="214" t="s">
        <v>749</v>
      </c>
      <c r="C242" s="237" t="s">
        <v>728</v>
      </c>
      <c r="D242" s="213">
        <v>0</v>
      </c>
      <c r="E242" s="209"/>
    </row>
    <row r="243" spans="1:5" ht="31.5">
      <c r="A243" s="238"/>
      <c r="B243" s="214" t="s">
        <v>751</v>
      </c>
      <c r="C243" s="237" t="s">
        <v>728</v>
      </c>
      <c r="D243" s="213">
        <v>0</v>
      </c>
      <c r="E243" s="209"/>
    </row>
    <row r="244" spans="1:5" ht="31.5">
      <c r="A244" s="238"/>
      <c r="B244" s="212" t="s">
        <v>822</v>
      </c>
      <c r="C244" s="237" t="s">
        <v>728</v>
      </c>
      <c r="D244" s="213">
        <v>0</v>
      </c>
      <c r="E244" s="230">
        <f>'3_5-9_кл'!$H$32</f>
        <v>0</v>
      </c>
    </row>
    <row r="245" spans="1:5" ht="31.5">
      <c r="A245" s="238"/>
      <c r="B245" s="214" t="s">
        <v>742</v>
      </c>
      <c r="C245" s="237" t="s">
        <v>728</v>
      </c>
      <c r="D245" s="213">
        <v>0</v>
      </c>
      <c r="E245" s="209">
        <f>'3_5-9_кл'!$T$32</f>
        <v>0</v>
      </c>
    </row>
    <row r="246" spans="1:5" ht="31.5">
      <c r="A246" s="238"/>
      <c r="B246" s="214" t="s">
        <v>749</v>
      </c>
      <c r="C246" s="237" t="s">
        <v>728</v>
      </c>
      <c r="D246" s="213">
        <v>0</v>
      </c>
      <c r="E246" s="209"/>
    </row>
    <row r="247" spans="1:5" ht="31.5">
      <c r="A247" s="238"/>
      <c r="B247" s="214" t="s">
        <v>751</v>
      </c>
      <c r="C247" s="237" t="s">
        <v>728</v>
      </c>
      <c r="D247" s="213">
        <v>0</v>
      </c>
      <c r="E247" s="209"/>
    </row>
    <row r="248" spans="1:5">
      <c r="A248" s="238"/>
      <c r="B248" s="212" t="s">
        <v>827</v>
      </c>
      <c r="C248" s="237" t="s">
        <v>728</v>
      </c>
      <c r="D248" s="213">
        <v>0</v>
      </c>
      <c r="E248" s="230">
        <f>'3_5-9_кл'!$H$46</f>
        <v>4</v>
      </c>
    </row>
    <row r="249" spans="1:5" ht="31.5">
      <c r="A249" s="238"/>
      <c r="B249" s="214" t="s">
        <v>742</v>
      </c>
      <c r="C249" s="237" t="s">
        <v>728</v>
      </c>
      <c r="D249" s="213">
        <v>0</v>
      </c>
      <c r="E249" s="209">
        <f>'3_5-9_кл'!$T$46</f>
        <v>0</v>
      </c>
    </row>
    <row r="250" spans="1:5" ht="31.5">
      <c r="A250" s="238"/>
      <c r="B250" s="214" t="s">
        <v>749</v>
      </c>
      <c r="C250" s="237" t="s">
        <v>728</v>
      </c>
      <c r="D250" s="213">
        <v>0</v>
      </c>
      <c r="E250" s="209"/>
    </row>
    <row r="251" spans="1:5" ht="31.5">
      <c r="A251" s="238"/>
      <c r="B251" s="214" t="s">
        <v>751</v>
      </c>
      <c r="C251" s="237" t="s">
        <v>728</v>
      </c>
      <c r="D251" s="213">
        <v>0</v>
      </c>
      <c r="E251" s="209"/>
    </row>
    <row r="252" spans="1:5">
      <c r="A252" s="238"/>
      <c r="B252" s="212" t="s">
        <v>832</v>
      </c>
      <c r="C252" s="237" t="s">
        <v>728</v>
      </c>
      <c r="D252" s="213">
        <v>0</v>
      </c>
      <c r="E252" s="230">
        <f>'3_5-9_кл'!$H$44</f>
        <v>6</v>
      </c>
    </row>
    <row r="253" spans="1:5" ht="31.5">
      <c r="A253" s="238"/>
      <c r="B253" s="214" t="s">
        <v>742</v>
      </c>
      <c r="C253" s="237" t="s">
        <v>728</v>
      </c>
      <c r="D253" s="213">
        <v>0</v>
      </c>
      <c r="E253" s="209">
        <f>'3_5-9_кл'!$T$44</f>
        <v>0</v>
      </c>
    </row>
    <row r="254" spans="1:5" ht="31.5">
      <c r="A254" s="238"/>
      <c r="B254" s="214" t="s">
        <v>749</v>
      </c>
      <c r="C254" s="237" t="s">
        <v>728</v>
      </c>
      <c r="D254" s="213">
        <v>0</v>
      </c>
      <c r="E254" s="209"/>
    </row>
    <row r="255" spans="1:5" ht="31.5">
      <c r="A255" s="238"/>
      <c r="B255" s="214" t="s">
        <v>751</v>
      </c>
      <c r="C255" s="237" t="s">
        <v>728</v>
      </c>
      <c r="D255" s="213">
        <v>0</v>
      </c>
      <c r="E255" s="209"/>
    </row>
    <row r="256" spans="1:5">
      <c r="A256" s="238"/>
      <c r="B256" s="212" t="s">
        <v>837</v>
      </c>
      <c r="C256" s="237" t="s">
        <v>728</v>
      </c>
      <c r="D256" s="213">
        <v>0</v>
      </c>
      <c r="E256" s="230">
        <f>'3_5-9_кл'!$H$41</f>
        <v>8</v>
      </c>
    </row>
    <row r="257" spans="1:5" ht="31.5">
      <c r="A257" s="238"/>
      <c r="B257" s="214" t="s">
        <v>742</v>
      </c>
      <c r="C257" s="237" t="s">
        <v>728</v>
      </c>
      <c r="D257" s="213">
        <v>0</v>
      </c>
      <c r="E257" s="209">
        <f>'3_5-9_кл'!$T$41</f>
        <v>7</v>
      </c>
    </row>
    <row r="258" spans="1:5" ht="31.5">
      <c r="A258" s="238"/>
      <c r="B258" s="214" t="s">
        <v>749</v>
      </c>
      <c r="C258" s="237" t="s">
        <v>728</v>
      </c>
      <c r="D258" s="213">
        <v>0</v>
      </c>
      <c r="E258" s="209"/>
    </row>
    <row r="259" spans="1:5" ht="31.5">
      <c r="A259" s="238"/>
      <c r="B259" s="214" t="s">
        <v>751</v>
      </c>
      <c r="C259" s="237" t="s">
        <v>728</v>
      </c>
      <c r="D259" s="213">
        <v>0</v>
      </c>
      <c r="E259" s="209"/>
    </row>
    <row r="260" spans="1:5">
      <c r="A260" s="366" t="s">
        <v>737</v>
      </c>
      <c r="B260" s="366"/>
      <c r="C260" s="366"/>
      <c r="D260" s="366"/>
      <c r="E260" s="366"/>
    </row>
    <row r="261" spans="1:5">
      <c r="A261" s="238"/>
      <c r="B261" s="212" t="s">
        <v>740</v>
      </c>
      <c r="C261" s="237" t="s">
        <v>728</v>
      </c>
      <c r="D261" s="213">
        <v>0</v>
      </c>
      <c r="E261" s="230">
        <f>'3_10-11_кл'!$H$38</f>
        <v>0</v>
      </c>
    </row>
    <row r="262" spans="1:5" ht="31.5">
      <c r="A262" s="238"/>
      <c r="B262" s="214" t="s">
        <v>742</v>
      </c>
      <c r="C262" s="237" t="s">
        <v>728</v>
      </c>
      <c r="D262" s="213">
        <v>0</v>
      </c>
      <c r="E262" s="209">
        <f>'3_10-11_кл'!$T$38</f>
        <v>0</v>
      </c>
    </row>
    <row r="263" spans="1:5" ht="31.5">
      <c r="A263" s="238"/>
      <c r="B263" s="214" t="s">
        <v>749</v>
      </c>
      <c r="C263" s="237" t="s">
        <v>728</v>
      </c>
      <c r="D263" s="213">
        <v>0</v>
      </c>
      <c r="E263" s="209"/>
    </row>
    <row r="264" spans="1:5" ht="31.5">
      <c r="A264" s="238"/>
      <c r="B264" s="214" t="s">
        <v>751</v>
      </c>
      <c r="C264" s="237" t="s">
        <v>728</v>
      </c>
      <c r="D264" s="213">
        <v>0</v>
      </c>
      <c r="E264" s="209"/>
    </row>
    <row r="265" spans="1:5">
      <c r="A265" s="238"/>
      <c r="B265" s="212" t="s">
        <v>744</v>
      </c>
      <c r="C265" s="237" t="s">
        <v>728</v>
      </c>
      <c r="D265" s="213">
        <v>0</v>
      </c>
      <c r="E265" s="230">
        <f>'3_10-11_кл'!$H$43</f>
        <v>0</v>
      </c>
    </row>
    <row r="266" spans="1:5" ht="31.5">
      <c r="A266" s="238"/>
      <c r="B266" s="214" t="s">
        <v>742</v>
      </c>
      <c r="C266" s="237" t="s">
        <v>728</v>
      </c>
      <c r="D266" s="213">
        <v>0</v>
      </c>
      <c r="E266" s="209">
        <f>'3_10-11_кл'!$T$43</f>
        <v>0</v>
      </c>
    </row>
    <row r="267" spans="1:5" ht="31.5">
      <c r="A267" s="238"/>
      <c r="B267" s="214" t="s">
        <v>749</v>
      </c>
      <c r="C267" s="237" t="s">
        <v>728</v>
      </c>
      <c r="D267" s="213">
        <v>0</v>
      </c>
      <c r="E267" s="209"/>
    </row>
    <row r="268" spans="1:5" ht="31.5">
      <c r="A268" s="238"/>
      <c r="B268" s="214" t="s">
        <v>751</v>
      </c>
      <c r="C268" s="237" t="s">
        <v>728</v>
      </c>
      <c r="D268" s="213">
        <v>0</v>
      </c>
      <c r="E268" s="209"/>
    </row>
    <row r="269" spans="1:5">
      <c r="A269" s="238"/>
      <c r="B269" s="212" t="s">
        <v>757</v>
      </c>
      <c r="C269" s="237" t="s">
        <v>728</v>
      </c>
      <c r="D269" s="213">
        <v>0</v>
      </c>
      <c r="E269" s="230">
        <f>'3_10-11_кл'!$H$27+'3_10-11_кл'!$H$33+'3_10-11_кл'!$H$35+'3_10-11_кл'!$H$36+'3_10-11_кл'!$H$39+'3_10-11_кл'!$H$47</f>
        <v>0</v>
      </c>
    </row>
    <row r="270" spans="1:5" ht="31.5">
      <c r="A270" s="238"/>
      <c r="B270" s="214" t="s">
        <v>742</v>
      </c>
      <c r="C270" s="237" t="s">
        <v>728</v>
      </c>
      <c r="D270" s="213">
        <v>0</v>
      </c>
      <c r="E270" s="209">
        <f>'3_10-11_кл'!$T$27+'3_10-11_кл'!$T$33+'3_10-11_кл'!$T$35+'3_10-11_кл'!$T$36+'3_10-11_кл'!$T$39+'3_10-11_кл'!$T$47</f>
        <v>0</v>
      </c>
    </row>
    <row r="271" spans="1:5" ht="31.5">
      <c r="A271" s="238"/>
      <c r="B271" s="214" t="s">
        <v>749</v>
      </c>
      <c r="C271" s="237" t="s">
        <v>728</v>
      </c>
      <c r="D271" s="213">
        <v>0</v>
      </c>
      <c r="E271" s="209"/>
    </row>
    <row r="272" spans="1:5" ht="31.5">
      <c r="A272" s="238"/>
      <c r="B272" s="214" t="s">
        <v>751</v>
      </c>
      <c r="C272" s="237" t="s">
        <v>728</v>
      </c>
      <c r="D272" s="213">
        <v>0</v>
      </c>
      <c r="E272" s="209"/>
    </row>
    <row r="273" spans="1:5">
      <c r="A273" s="238"/>
      <c r="B273" s="212" t="s">
        <v>762</v>
      </c>
      <c r="C273" s="237" t="s">
        <v>728</v>
      </c>
      <c r="D273" s="213">
        <v>0</v>
      </c>
      <c r="E273" s="230">
        <f>'3_10-11_кл'!$H$31</f>
        <v>0</v>
      </c>
    </row>
    <row r="274" spans="1:5" ht="31.5">
      <c r="A274" s="238"/>
      <c r="B274" s="214" t="s">
        <v>742</v>
      </c>
      <c r="C274" s="237" t="s">
        <v>728</v>
      </c>
      <c r="D274" s="213">
        <v>0</v>
      </c>
      <c r="E274" s="209">
        <f>'3_10-11_кл'!$T$31</f>
        <v>0</v>
      </c>
    </row>
    <row r="275" spans="1:5" ht="31.5">
      <c r="A275" s="238"/>
      <c r="B275" s="214" t="s">
        <v>749</v>
      </c>
      <c r="C275" s="237" t="s">
        <v>728</v>
      </c>
      <c r="D275" s="213">
        <v>0</v>
      </c>
      <c r="E275" s="209"/>
    </row>
    <row r="276" spans="1:5" ht="31.5">
      <c r="A276" s="238"/>
      <c r="B276" s="214" t="s">
        <v>751</v>
      </c>
      <c r="C276" s="237" t="s">
        <v>728</v>
      </c>
      <c r="D276" s="213">
        <v>0</v>
      </c>
      <c r="E276" s="209"/>
    </row>
    <row r="277" spans="1:5">
      <c r="A277" s="238"/>
      <c r="B277" s="212" t="s">
        <v>767</v>
      </c>
      <c r="C277" s="237" t="s">
        <v>728</v>
      </c>
      <c r="D277" s="213">
        <v>0</v>
      </c>
      <c r="E277" s="230">
        <f>'3_10-11_кл'!$H$45</f>
        <v>0</v>
      </c>
    </row>
    <row r="278" spans="1:5" ht="31.5">
      <c r="A278" s="238"/>
      <c r="B278" s="214" t="s">
        <v>742</v>
      </c>
      <c r="C278" s="237" t="s">
        <v>728</v>
      </c>
      <c r="D278" s="213">
        <v>0</v>
      </c>
      <c r="E278" s="209">
        <f>'3_10-11_кл'!$T$45</f>
        <v>0</v>
      </c>
    </row>
    <row r="279" spans="1:5" ht="31.5">
      <c r="A279" s="238"/>
      <c r="B279" s="214" t="s">
        <v>749</v>
      </c>
      <c r="C279" s="237" t="s">
        <v>728</v>
      </c>
      <c r="D279" s="213">
        <v>0</v>
      </c>
      <c r="E279" s="209"/>
    </row>
    <row r="280" spans="1:5" ht="31.5">
      <c r="A280" s="238"/>
      <c r="B280" s="214" t="s">
        <v>751</v>
      </c>
      <c r="C280" s="237" t="s">
        <v>728</v>
      </c>
      <c r="D280" s="213">
        <v>0</v>
      </c>
      <c r="E280" s="209"/>
    </row>
    <row r="281" spans="1:5">
      <c r="A281" s="238"/>
      <c r="B281" s="212" t="s">
        <v>772</v>
      </c>
      <c r="C281" s="237" t="s">
        <v>728</v>
      </c>
      <c r="D281" s="213">
        <v>0</v>
      </c>
      <c r="E281" s="230">
        <f>'3_10-11_кл'!$H$48</f>
        <v>0</v>
      </c>
    </row>
    <row r="282" spans="1:5" ht="31.5">
      <c r="A282" s="238"/>
      <c r="B282" s="214" t="s">
        <v>742</v>
      </c>
      <c r="C282" s="237" t="s">
        <v>728</v>
      </c>
      <c r="D282" s="213">
        <v>0</v>
      </c>
      <c r="E282" s="209">
        <f>'3_10-11_кл'!$T$48</f>
        <v>0</v>
      </c>
    </row>
    <row r="283" spans="1:5" ht="31.5">
      <c r="A283" s="238"/>
      <c r="B283" s="214" t="s">
        <v>749</v>
      </c>
      <c r="C283" s="237" t="s">
        <v>728</v>
      </c>
      <c r="D283" s="213">
        <v>0</v>
      </c>
      <c r="E283" s="209"/>
    </row>
    <row r="284" spans="1:5" ht="31.5">
      <c r="A284" s="238"/>
      <c r="B284" s="214" t="s">
        <v>751</v>
      </c>
      <c r="C284" s="237" t="s">
        <v>728</v>
      </c>
      <c r="D284" s="213">
        <v>0</v>
      </c>
      <c r="E284" s="209"/>
    </row>
    <row r="285" spans="1:5">
      <c r="A285" s="238"/>
      <c r="B285" s="212" t="s">
        <v>777</v>
      </c>
      <c r="C285" s="237" t="s">
        <v>728</v>
      </c>
      <c r="D285" s="213">
        <v>0</v>
      </c>
      <c r="E285" s="230">
        <f>'3_10-11_кл'!$H$29</f>
        <v>0</v>
      </c>
    </row>
    <row r="286" spans="1:5" ht="31.5">
      <c r="A286" s="238"/>
      <c r="B286" s="214" t="s">
        <v>742</v>
      </c>
      <c r="C286" s="237" t="s">
        <v>728</v>
      </c>
      <c r="D286" s="213">
        <v>0</v>
      </c>
      <c r="E286" s="209">
        <f>'3_10-11_кл'!$T$29</f>
        <v>0</v>
      </c>
    </row>
    <row r="287" spans="1:5" ht="31.5">
      <c r="A287" s="238"/>
      <c r="B287" s="214" t="s">
        <v>749</v>
      </c>
      <c r="C287" s="237" t="s">
        <v>728</v>
      </c>
      <c r="D287" s="213">
        <v>0</v>
      </c>
      <c r="E287" s="209"/>
    </row>
    <row r="288" spans="1:5" ht="31.5">
      <c r="A288" s="238"/>
      <c r="B288" s="214" t="s">
        <v>751</v>
      </c>
      <c r="C288" s="237" t="s">
        <v>728</v>
      </c>
      <c r="D288" s="213">
        <v>0</v>
      </c>
      <c r="E288" s="209"/>
    </row>
    <row r="289" spans="1:5">
      <c r="A289" s="238"/>
      <c r="B289" s="212" t="s">
        <v>782</v>
      </c>
      <c r="C289" s="237" t="s">
        <v>728</v>
      </c>
      <c r="D289" s="213">
        <v>0</v>
      </c>
      <c r="E289" s="230">
        <f>'3_5-9_кл'!$F$49</f>
        <v>0</v>
      </c>
    </row>
    <row r="290" spans="1:5" ht="31.5">
      <c r="A290" s="238"/>
      <c r="B290" s="214" t="s">
        <v>742</v>
      </c>
      <c r="C290" s="237" t="s">
        <v>728</v>
      </c>
      <c r="D290" s="213">
        <v>0</v>
      </c>
      <c r="E290" s="209">
        <f>'3_5-9_кл'!$R$49</f>
        <v>0</v>
      </c>
    </row>
    <row r="291" spans="1:5" ht="31.5">
      <c r="A291" s="238"/>
      <c r="B291" s="214" t="s">
        <v>749</v>
      </c>
      <c r="C291" s="237" t="s">
        <v>728</v>
      </c>
      <c r="D291" s="213">
        <v>0</v>
      </c>
      <c r="E291" s="209"/>
    </row>
    <row r="292" spans="1:5" ht="31.5">
      <c r="A292" s="238"/>
      <c r="B292" s="214" t="s">
        <v>751</v>
      </c>
      <c r="C292" s="237" t="s">
        <v>728</v>
      </c>
      <c r="D292" s="213">
        <v>0</v>
      </c>
      <c r="E292" s="209"/>
    </row>
    <row r="293" spans="1:5">
      <c r="A293" s="238"/>
      <c r="B293" s="212" t="s">
        <v>787</v>
      </c>
      <c r="C293" s="237" t="s">
        <v>728</v>
      </c>
      <c r="D293" s="213">
        <v>0</v>
      </c>
      <c r="E293" s="230">
        <f>'3_10-11_кл'!$H$30</f>
        <v>0</v>
      </c>
    </row>
    <row r="294" spans="1:5" ht="31.5">
      <c r="A294" s="238"/>
      <c r="B294" s="214" t="s">
        <v>742</v>
      </c>
      <c r="C294" s="237" t="s">
        <v>728</v>
      </c>
      <c r="D294" s="213">
        <v>0</v>
      </c>
      <c r="E294" s="209">
        <f>'3_10-11_кл'!$T$30</f>
        <v>0</v>
      </c>
    </row>
    <row r="295" spans="1:5" ht="31.5">
      <c r="A295" s="238"/>
      <c r="B295" s="214" t="s">
        <v>749</v>
      </c>
      <c r="C295" s="237" t="s">
        <v>728</v>
      </c>
      <c r="D295" s="213">
        <v>0</v>
      </c>
      <c r="E295" s="209"/>
    </row>
    <row r="296" spans="1:5" ht="31.5">
      <c r="A296" s="238"/>
      <c r="B296" s="214" t="s">
        <v>751</v>
      </c>
      <c r="C296" s="237" t="s">
        <v>728</v>
      </c>
      <c r="D296" s="213">
        <v>0</v>
      </c>
      <c r="E296" s="209"/>
    </row>
    <row r="297" spans="1:5">
      <c r="A297" s="238"/>
      <c r="B297" s="212" t="s">
        <v>792</v>
      </c>
      <c r="C297" s="237" t="s">
        <v>728</v>
      </c>
      <c r="D297" s="213">
        <v>0</v>
      </c>
      <c r="E297" s="230">
        <f>'3_10-11_кл'!$H$28</f>
        <v>0</v>
      </c>
    </row>
    <row r="298" spans="1:5" ht="31.5">
      <c r="A298" s="238"/>
      <c r="B298" s="214" t="s">
        <v>742</v>
      </c>
      <c r="C298" s="237" t="s">
        <v>728</v>
      </c>
      <c r="D298" s="213">
        <v>0</v>
      </c>
      <c r="E298" s="209">
        <f>'3_10-11_кл'!$T$28</f>
        <v>0</v>
      </c>
    </row>
    <row r="299" spans="1:5" ht="31.5">
      <c r="A299" s="238"/>
      <c r="B299" s="214" t="s">
        <v>749</v>
      </c>
      <c r="C299" s="237" t="s">
        <v>728</v>
      </c>
      <c r="D299" s="213">
        <v>0</v>
      </c>
      <c r="E299" s="209"/>
    </row>
    <row r="300" spans="1:5" ht="31.5">
      <c r="A300" s="238"/>
      <c r="B300" s="214" t="s">
        <v>751</v>
      </c>
      <c r="C300" s="237" t="s">
        <v>728</v>
      </c>
      <c r="D300" s="213">
        <v>0</v>
      </c>
      <c r="E300" s="209"/>
    </row>
    <row r="301" spans="1:5">
      <c r="A301" s="238"/>
      <c r="B301" s="212" t="s">
        <v>797</v>
      </c>
      <c r="C301" s="237" t="s">
        <v>728</v>
      </c>
      <c r="D301" s="213">
        <v>0</v>
      </c>
      <c r="E301" s="230">
        <f>'3_10-11_кл'!$H$37</f>
        <v>0</v>
      </c>
    </row>
    <row r="302" spans="1:5" ht="31.5">
      <c r="A302" s="238"/>
      <c r="B302" s="214" t="s">
        <v>742</v>
      </c>
      <c r="C302" s="237" t="s">
        <v>728</v>
      </c>
      <c r="D302" s="213">
        <v>0</v>
      </c>
      <c r="E302" s="209">
        <f>'3_10-11_кл'!$T$37</f>
        <v>0</v>
      </c>
    </row>
    <row r="303" spans="1:5" ht="31.5">
      <c r="A303" s="238"/>
      <c r="B303" s="214" t="s">
        <v>749</v>
      </c>
      <c r="C303" s="237" t="s">
        <v>728</v>
      </c>
      <c r="D303" s="213">
        <v>0</v>
      </c>
      <c r="E303" s="209"/>
    </row>
    <row r="304" spans="1:5" ht="31.5">
      <c r="A304" s="238"/>
      <c r="B304" s="214" t="s">
        <v>751</v>
      </c>
      <c r="C304" s="237" t="s">
        <v>728</v>
      </c>
      <c r="D304" s="213">
        <v>0</v>
      </c>
      <c r="E304" s="209"/>
    </row>
    <row r="305" spans="1:5">
      <c r="A305" s="238"/>
      <c r="B305" s="212" t="s">
        <v>802</v>
      </c>
      <c r="C305" s="237" t="s">
        <v>728</v>
      </c>
      <c r="D305" s="213">
        <v>0</v>
      </c>
      <c r="E305" s="230">
        <f>'3_10-11_кл'!$H$34</f>
        <v>0</v>
      </c>
    </row>
    <row r="306" spans="1:5" ht="31.5">
      <c r="A306" s="238"/>
      <c r="B306" s="214" t="s">
        <v>742</v>
      </c>
      <c r="C306" s="237" t="s">
        <v>728</v>
      </c>
      <c r="D306" s="213">
        <v>0</v>
      </c>
      <c r="E306" s="209">
        <f>'3_10-11_кл'!$T$34</f>
        <v>0</v>
      </c>
    </row>
    <row r="307" spans="1:5" ht="31.5">
      <c r="A307" s="238"/>
      <c r="B307" s="214" t="s">
        <v>749</v>
      </c>
      <c r="C307" s="237" t="s">
        <v>728</v>
      </c>
      <c r="D307" s="213">
        <v>0</v>
      </c>
      <c r="E307" s="209"/>
    </row>
    <row r="308" spans="1:5" ht="31.5">
      <c r="A308" s="238"/>
      <c r="B308" s="214" t="s">
        <v>751</v>
      </c>
      <c r="C308" s="237" t="s">
        <v>728</v>
      </c>
      <c r="D308" s="213">
        <v>0</v>
      </c>
      <c r="E308" s="209"/>
    </row>
    <row r="309" spans="1:5">
      <c r="A309" s="238"/>
      <c r="B309" s="212" t="s">
        <v>807</v>
      </c>
      <c r="C309" s="237" t="s">
        <v>728</v>
      </c>
      <c r="D309" s="213">
        <v>0</v>
      </c>
      <c r="E309" s="230">
        <f>'3_10-11_кл'!$H$40</f>
        <v>0</v>
      </c>
    </row>
    <row r="310" spans="1:5" ht="31.5">
      <c r="A310" s="238"/>
      <c r="B310" s="214" t="s">
        <v>742</v>
      </c>
      <c r="C310" s="237" t="s">
        <v>728</v>
      </c>
      <c r="D310" s="213">
        <v>0</v>
      </c>
      <c r="E310" s="209">
        <f>'3_10-11_кл'!$T$40</f>
        <v>0</v>
      </c>
    </row>
    <row r="311" spans="1:5" ht="31.5">
      <c r="A311" s="238"/>
      <c r="B311" s="214" t="s">
        <v>749</v>
      </c>
      <c r="C311" s="237" t="s">
        <v>728</v>
      </c>
      <c r="D311" s="213">
        <v>0</v>
      </c>
      <c r="E311" s="209"/>
    </row>
    <row r="312" spans="1:5" ht="31.5">
      <c r="A312" s="238"/>
      <c r="B312" s="214" t="s">
        <v>751</v>
      </c>
      <c r="C312" s="237" t="s">
        <v>728</v>
      </c>
      <c r="D312" s="213">
        <v>0</v>
      </c>
      <c r="E312" s="209"/>
    </row>
    <row r="313" spans="1:5">
      <c r="A313" s="238"/>
      <c r="B313" s="212" t="s">
        <v>812</v>
      </c>
      <c r="C313" s="237" t="s">
        <v>728</v>
      </c>
      <c r="D313" s="213">
        <v>0</v>
      </c>
      <c r="E313" s="230">
        <f>'3_10-11_кл'!$H$50</f>
        <v>0</v>
      </c>
    </row>
    <row r="314" spans="1:5" ht="31.5">
      <c r="A314" s="238"/>
      <c r="B314" s="214" t="s">
        <v>742</v>
      </c>
      <c r="C314" s="237" t="s">
        <v>728</v>
      </c>
      <c r="D314" s="213">
        <v>0</v>
      </c>
      <c r="E314" s="209">
        <f>'3_10-11_кл'!$T$50</f>
        <v>0</v>
      </c>
    </row>
    <row r="315" spans="1:5" ht="31.5">
      <c r="A315" s="238"/>
      <c r="B315" s="214" t="s">
        <v>749</v>
      </c>
      <c r="C315" s="237" t="s">
        <v>728</v>
      </c>
      <c r="D315" s="213">
        <v>0</v>
      </c>
      <c r="E315" s="209"/>
    </row>
    <row r="316" spans="1:5" ht="31.5">
      <c r="A316" s="238"/>
      <c r="B316" s="214" t="s">
        <v>751</v>
      </c>
      <c r="C316" s="237" t="s">
        <v>728</v>
      </c>
      <c r="D316" s="213">
        <v>0</v>
      </c>
      <c r="E316" s="209"/>
    </row>
    <row r="317" spans="1:5">
      <c r="A317" s="238"/>
      <c r="B317" s="212" t="s">
        <v>817</v>
      </c>
      <c r="C317" s="237" t="s">
        <v>728</v>
      </c>
      <c r="D317" s="213">
        <v>0</v>
      </c>
      <c r="E317" s="230">
        <f>'3_10-11_кл'!$H$42</f>
        <v>0</v>
      </c>
    </row>
    <row r="318" spans="1:5" ht="31.5">
      <c r="A318" s="238"/>
      <c r="B318" s="214" t="s">
        <v>742</v>
      </c>
      <c r="C318" s="237" t="s">
        <v>728</v>
      </c>
      <c r="D318" s="213">
        <v>0</v>
      </c>
      <c r="E318" s="209">
        <f>'3_10-11_кл'!$T$42</f>
        <v>0</v>
      </c>
    </row>
    <row r="319" spans="1:5" ht="31.5">
      <c r="A319" s="238"/>
      <c r="B319" s="214" t="s">
        <v>749</v>
      </c>
      <c r="C319" s="237" t="s">
        <v>728</v>
      </c>
      <c r="D319" s="213">
        <v>0</v>
      </c>
      <c r="E319" s="209"/>
    </row>
    <row r="320" spans="1:5" ht="31.5">
      <c r="A320" s="238"/>
      <c r="B320" s="214" t="s">
        <v>751</v>
      </c>
      <c r="C320" s="237" t="s">
        <v>728</v>
      </c>
      <c r="D320" s="213">
        <v>0</v>
      </c>
      <c r="E320" s="209"/>
    </row>
    <row r="321" spans="1:5" ht="31.5">
      <c r="A321" s="238"/>
      <c r="B321" s="212" t="s">
        <v>822</v>
      </c>
      <c r="C321" s="237" t="s">
        <v>728</v>
      </c>
      <c r="D321" s="213">
        <v>0</v>
      </c>
      <c r="E321" s="230">
        <f>'3_10-11_кл'!$H$32</f>
        <v>0</v>
      </c>
    </row>
    <row r="322" spans="1:5" ht="31.5">
      <c r="A322" s="238"/>
      <c r="B322" s="214" t="s">
        <v>742</v>
      </c>
      <c r="C322" s="237" t="s">
        <v>728</v>
      </c>
      <c r="D322" s="213">
        <v>0</v>
      </c>
      <c r="E322" s="209">
        <f>'3_10-11_кл'!$T$32</f>
        <v>0</v>
      </c>
    </row>
    <row r="323" spans="1:5" ht="31.5">
      <c r="A323" s="238"/>
      <c r="B323" s="214" t="s">
        <v>749</v>
      </c>
      <c r="C323" s="237" t="s">
        <v>728</v>
      </c>
      <c r="D323" s="213">
        <v>0</v>
      </c>
      <c r="E323" s="209"/>
    </row>
    <row r="324" spans="1:5" ht="31.5">
      <c r="A324" s="238"/>
      <c r="B324" s="214" t="s">
        <v>751</v>
      </c>
      <c r="C324" s="237" t="s">
        <v>728</v>
      </c>
      <c r="D324" s="213">
        <v>0</v>
      </c>
      <c r="E324" s="209"/>
    </row>
    <row r="325" spans="1:5">
      <c r="A325" s="238"/>
      <c r="B325" s="212" t="s">
        <v>827</v>
      </c>
      <c r="C325" s="237" t="s">
        <v>728</v>
      </c>
      <c r="D325" s="213">
        <v>0</v>
      </c>
      <c r="E325" s="230">
        <f>'3_10-11_кл'!$H$46</f>
        <v>0</v>
      </c>
    </row>
    <row r="326" spans="1:5" ht="31.5">
      <c r="A326" s="238"/>
      <c r="B326" s="214" t="s">
        <v>742</v>
      </c>
      <c r="C326" s="237" t="s">
        <v>728</v>
      </c>
      <c r="D326" s="213">
        <v>0</v>
      </c>
      <c r="E326" s="209">
        <f>'3_10-11_кл'!$T$46</f>
        <v>0</v>
      </c>
    </row>
    <row r="327" spans="1:5" ht="31.5">
      <c r="A327" s="238"/>
      <c r="B327" s="214" t="s">
        <v>749</v>
      </c>
      <c r="C327" s="237" t="s">
        <v>728</v>
      </c>
      <c r="D327" s="213">
        <v>0</v>
      </c>
      <c r="E327" s="209">
        <f>'3_10-11_кл'!$T$46</f>
        <v>0</v>
      </c>
    </row>
    <row r="328" spans="1:5" ht="31.5">
      <c r="A328" s="238"/>
      <c r="B328" s="214" t="s">
        <v>751</v>
      </c>
      <c r="C328" s="237" t="s">
        <v>728</v>
      </c>
      <c r="D328" s="213">
        <v>0</v>
      </c>
      <c r="E328" s="209">
        <f>'3_10-11_кл'!$T$46</f>
        <v>0</v>
      </c>
    </row>
    <row r="329" spans="1:5">
      <c r="A329" s="238"/>
      <c r="B329" s="212" t="s">
        <v>832</v>
      </c>
      <c r="C329" s="237" t="s">
        <v>728</v>
      </c>
      <c r="D329" s="213">
        <v>0</v>
      </c>
      <c r="E329" s="230">
        <f>'3_10-11_кл'!$H$44</f>
        <v>0</v>
      </c>
    </row>
    <row r="330" spans="1:5" ht="31.5">
      <c r="A330" s="238"/>
      <c r="B330" s="214" t="s">
        <v>742</v>
      </c>
      <c r="C330" s="237" t="s">
        <v>728</v>
      </c>
      <c r="D330" s="213">
        <v>0</v>
      </c>
      <c r="E330" s="209">
        <f>'3_10-11_кл'!$T$44</f>
        <v>0</v>
      </c>
    </row>
    <row r="331" spans="1:5" ht="31.5">
      <c r="A331" s="238"/>
      <c r="B331" s="214" t="s">
        <v>749</v>
      </c>
      <c r="C331" s="237" t="s">
        <v>728</v>
      </c>
      <c r="D331" s="213">
        <v>0</v>
      </c>
      <c r="E331" s="209">
        <f>'3_10-11_кл'!$T$44</f>
        <v>0</v>
      </c>
    </row>
    <row r="332" spans="1:5" ht="31.5">
      <c r="A332" s="238"/>
      <c r="B332" s="214" t="s">
        <v>751</v>
      </c>
      <c r="C332" s="237" t="s">
        <v>728</v>
      </c>
      <c r="D332" s="213">
        <v>0</v>
      </c>
      <c r="E332" s="209">
        <f>'3_10-11_кл'!$T$44</f>
        <v>0</v>
      </c>
    </row>
    <row r="333" spans="1:5">
      <c r="A333" s="238"/>
      <c r="B333" s="212" t="s">
        <v>837</v>
      </c>
      <c r="C333" s="237" t="s">
        <v>728</v>
      </c>
      <c r="D333" s="213">
        <v>0</v>
      </c>
      <c r="E333" s="230">
        <f>'3_10-11_кл'!$H$41</f>
        <v>0</v>
      </c>
    </row>
    <row r="334" spans="1:5" ht="31.5">
      <c r="A334" s="238"/>
      <c r="B334" s="214" t="s">
        <v>742</v>
      </c>
      <c r="C334" s="237" t="s">
        <v>728</v>
      </c>
      <c r="D334" s="213">
        <v>0</v>
      </c>
      <c r="E334" s="209">
        <f>'3_10-11_кл'!$T$41</f>
        <v>0</v>
      </c>
    </row>
    <row r="335" spans="1:5" ht="31.5">
      <c r="A335" s="238"/>
      <c r="B335" s="214" t="s">
        <v>749</v>
      </c>
      <c r="C335" s="237" t="s">
        <v>728</v>
      </c>
      <c r="D335" s="213">
        <v>0</v>
      </c>
      <c r="E335" s="209">
        <f>'3_10-11_кл'!$T$41</f>
        <v>0</v>
      </c>
    </row>
    <row r="336" spans="1:5" ht="31.5">
      <c r="A336" s="238"/>
      <c r="B336" s="214" t="s">
        <v>751</v>
      </c>
      <c r="C336" s="237" t="s">
        <v>728</v>
      </c>
      <c r="D336" s="213">
        <v>0</v>
      </c>
      <c r="E336" s="209">
        <f>'3_10-11_кл'!$T$41</f>
        <v>0</v>
      </c>
    </row>
    <row r="337" spans="1:5">
      <c r="A337" s="372" t="s">
        <v>917</v>
      </c>
      <c r="B337" s="372"/>
      <c r="C337" s="372"/>
      <c r="D337" s="372"/>
      <c r="E337" s="372"/>
    </row>
  </sheetData>
  <sheetProtection password="CA9D" sheet="1" objects="1" scenarios="1"/>
  <mergeCells count="15">
    <mergeCell ref="A337:E337"/>
    <mergeCell ref="A18:E18"/>
    <mergeCell ref="A23:E23"/>
    <mergeCell ref="A100:E100"/>
    <mergeCell ref="A177:E177"/>
    <mergeCell ref="A183:E183"/>
    <mergeCell ref="A260:E260"/>
    <mergeCell ref="A8:E8"/>
    <mergeCell ref="A12:E12"/>
    <mergeCell ref="A17:E17"/>
    <mergeCell ref="A1:E1"/>
    <mergeCell ref="A2:B4"/>
    <mergeCell ref="C2:E2"/>
    <mergeCell ref="C3:E3"/>
    <mergeCell ref="C4:E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sqref="A1:A2"/>
    </sheetView>
  </sheetViews>
  <sheetFormatPr defaultRowHeight="15"/>
  <sheetData>
    <row r="1" spans="1:1">
      <c r="A1" t="s">
        <v>90</v>
      </c>
    </row>
    <row r="2" spans="1:1">
      <c r="A2" t="s">
        <v>91</v>
      </c>
    </row>
  </sheetData>
  <sheetProtection password="CA9D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M732"/>
  <sheetViews>
    <sheetView topLeftCell="A31" workbookViewId="0">
      <selection activeCell="A35" sqref="A35"/>
    </sheetView>
  </sheetViews>
  <sheetFormatPr defaultRowHeight="15"/>
  <cols>
    <col min="1" max="1" width="11.5703125" style="11" customWidth="1"/>
    <col min="2" max="2" width="37" style="11" customWidth="1"/>
    <col min="3" max="3" width="9.140625" style="11"/>
    <col min="4" max="4" width="4.140625" style="11" bestFit="1" customWidth="1"/>
    <col min="5" max="5" width="5.42578125" style="11" customWidth="1"/>
    <col min="6" max="6" width="20.7109375" style="11" bestFit="1" customWidth="1"/>
    <col min="7" max="7" width="9.140625" style="11"/>
    <col min="8" max="8" width="13.42578125" style="11" customWidth="1"/>
    <col min="9" max="10" width="9.140625" style="11"/>
    <col min="11" max="11" width="9.140625" style="148"/>
    <col min="12" max="12" width="13.42578125" style="11" customWidth="1"/>
    <col min="13" max="13" width="65" style="11" customWidth="1"/>
    <col min="14" max="16384" width="9.140625" style="11"/>
  </cols>
  <sheetData>
    <row r="1" spans="1:13" ht="40.5">
      <c r="A1" s="5">
        <v>101</v>
      </c>
      <c r="B1" s="160" t="s">
        <v>65</v>
      </c>
      <c r="D1" s="11" t="s">
        <v>90</v>
      </c>
      <c r="F1" s="11" t="s">
        <v>93</v>
      </c>
      <c r="H1" s="11" t="s">
        <v>218</v>
      </c>
      <c r="J1" s="11">
        <v>4</v>
      </c>
      <c r="L1" s="11">
        <v>10001</v>
      </c>
      <c r="M1" s="11" t="s">
        <v>233</v>
      </c>
    </row>
    <row r="2" spans="1:13" ht="40.5">
      <c r="A2" s="5">
        <v>102</v>
      </c>
      <c r="B2" s="160" t="s">
        <v>200</v>
      </c>
      <c r="F2" s="11" t="s">
        <v>94</v>
      </c>
      <c r="H2" s="11" t="s">
        <v>219</v>
      </c>
      <c r="J2" s="11">
        <v>5</v>
      </c>
      <c r="L2" s="11">
        <v>10002</v>
      </c>
      <c r="M2" s="11" t="s">
        <v>234</v>
      </c>
    </row>
    <row r="3" spans="1:13" ht="40.5">
      <c r="A3" s="5">
        <v>103</v>
      </c>
      <c r="B3" s="160" t="s">
        <v>201</v>
      </c>
      <c r="F3" s="11" t="s">
        <v>95</v>
      </c>
      <c r="H3" s="11" t="s">
        <v>220</v>
      </c>
      <c r="J3" s="11">
        <v>6</v>
      </c>
      <c r="L3" s="11">
        <v>10003</v>
      </c>
      <c r="M3" s="11" t="s">
        <v>235</v>
      </c>
    </row>
    <row r="4" spans="1:13" ht="20.25">
      <c r="A4" s="5">
        <v>104</v>
      </c>
      <c r="B4" s="160" t="s">
        <v>66</v>
      </c>
      <c r="J4" s="11">
        <v>7</v>
      </c>
      <c r="L4" s="11">
        <v>10004</v>
      </c>
      <c r="M4" s="11" t="s">
        <v>236</v>
      </c>
    </row>
    <row r="5" spans="1:13" ht="20.25">
      <c r="A5" s="5">
        <v>105</v>
      </c>
      <c r="B5" s="160" t="s">
        <v>67</v>
      </c>
      <c r="J5" s="11">
        <v>8</v>
      </c>
      <c r="L5" s="11">
        <v>10005</v>
      </c>
      <c r="M5" s="11" t="s">
        <v>237</v>
      </c>
    </row>
    <row r="6" spans="1:13" ht="40.5">
      <c r="A6" s="5">
        <v>106</v>
      </c>
      <c r="B6" s="160" t="s">
        <v>68</v>
      </c>
      <c r="J6" s="11">
        <v>9</v>
      </c>
      <c r="L6" s="11">
        <v>10006</v>
      </c>
      <c r="M6" s="11" t="s">
        <v>238</v>
      </c>
    </row>
    <row r="7" spans="1:13" ht="40.5">
      <c r="A7" s="5">
        <v>107</v>
      </c>
      <c r="B7" s="160" t="s">
        <v>202</v>
      </c>
      <c r="J7" s="11">
        <v>10</v>
      </c>
      <c r="L7" s="11">
        <v>10007</v>
      </c>
      <c r="M7" s="11" t="s">
        <v>239</v>
      </c>
    </row>
    <row r="8" spans="1:13" ht="40.5">
      <c r="A8" s="5">
        <v>108</v>
      </c>
      <c r="B8" s="160" t="s">
        <v>203</v>
      </c>
      <c r="J8" s="11">
        <v>11</v>
      </c>
      <c r="L8" s="11">
        <v>10008</v>
      </c>
      <c r="M8" s="11" t="s">
        <v>240</v>
      </c>
    </row>
    <row r="9" spans="1:13" ht="20.25">
      <c r="A9" s="5">
        <v>109</v>
      </c>
      <c r="B9" s="160" t="s">
        <v>69</v>
      </c>
      <c r="L9" s="11">
        <v>10009</v>
      </c>
      <c r="M9" s="11" t="s">
        <v>241</v>
      </c>
    </row>
    <row r="10" spans="1:13" ht="40.5">
      <c r="A10" s="5">
        <v>110</v>
      </c>
      <c r="B10" s="160" t="s">
        <v>70</v>
      </c>
      <c r="L10" s="11">
        <v>10010</v>
      </c>
      <c r="M10" s="11" t="s">
        <v>242</v>
      </c>
    </row>
    <row r="11" spans="1:13" ht="40.5">
      <c r="A11" s="5">
        <v>112</v>
      </c>
      <c r="B11" s="160" t="s">
        <v>204</v>
      </c>
      <c r="L11" s="11">
        <v>10011</v>
      </c>
      <c r="M11" s="11" t="s">
        <v>243</v>
      </c>
    </row>
    <row r="12" spans="1:13" ht="40.5">
      <c r="A12" s="5">
        <v>113</v>
      </c>
      <c r="B12" s="160" t="s">
        <v>71</v>
      </c>
      <c r="L12" s="11">
        <v>10012</v>
      </c>
      <c r="M12" s="11" t="s">
        <v>244</v>
      </c>
    </row>
    <row r="13" spans="1:13" ht="40.5">
      <c r="A13" s="5">
        <v>114</v>
      </c>
      <c r="B13" s="160" t="s">
        <v>205</v>
      </c>
      <c r="L13" s="274">
        <v>10013</v>
      </c>
      <c r="M13" s="11" t="s">
        <v>707</v>
      </c>
    </row>
    <row r="14" spans="1:13" ht="20.25">
      <c r="A14" s="5">
        <v>115</v>
      </c>
      <c r="B14" s="160" t="s">
        <v>72</v>
      </c>
      <c r="L14" s="11">
        <v>10014</v>
      </c>
      <c r="M14" s="11" t="s">
        <v>245</v>
      </c>
    </row>
    <row r="15" spans="1:13" ht="40.5">
      <c r="A15" s="5">
        <v>116</v>
      </c>
      <c r="B15" s="160" t="s">
        <v>206</v>
      </c>
      <c r="L15" s="274">
        <v>10015</v>
      </c>
      <c r="M15" s="11" t="s">
        <v>696</v>
      </c>
    </row>
    <row r="16" spans="1:13" ht="40.5">
      <c r="A16" s="5">
        <v>117</v>
      </c>
      <c r="B16" s="160" t="s">
        <v>73</v>
      </c>
      <c r="L16" s="11">
        <v>10016</v>
      </c>
      <c r="M16" s="11" t="s">
        <v>246</v>
      </c>
    </row>
    <row r="17" spans="1:13" ht="40.5">
      <c r="A17" s="5">
        <v>118</v>
      </c>
      <c r="B17" s="160" t="s">
        <v>134</v>
      </c>
      <c r="L17" s="11">
        <v>10017</v>
      </c>
      <c r="M17" s="11" t="s">
        <v>247</v>
      </c>
    </row>
    <row r="18" spans="1:13" ht="40.5">
      <c r="A18" s="5">
        <v>120</v>
      </c>
      <c r="B18" s="160" t="s">
        <v>207</v>
      </c>
      <c r="L18" s="11">
        <v>20001</v>
      </c>
      <c r="M18" s="11" t="s">
        <v>259</v>
      </c>
    </row>
    <row r="19" spans="1:13" ht="40.5">
      <c r="A19" s="5">
        <v>121</v>
      </c>
      <c r="B19" s="160" t="s">
        <v>74</v>
      </c>
      <c r="L19" s="11">
        <v>20002</v>
      </c>
      <c r="M19" s="11" t="s">
        <v>260</v>
      </c>
    </row>
    <row r="20" spans="1:13" ht="20.25">
      <c r="A20" s="5">
        <v>122</v>
      </c>
      <c r="B20" s="160" t="s">
        <v>75</v>
      </c>
      <c r="L20" s="274">
        <v>20003</v>
      </c>
      <c r="M20" s="11" t="s">
        <v>710</v>
      </c>
    </row>
    <row r="21" spans="1:13" ht="40.5">
      <c r="A21" s="5">
        <v>123</v>
      </c>
      <c r="B21" s="160" t="s">
        <v>76</v>
      </c>
      <c r="L21" s="11">
        <v>20004</v>
      </c>
      <c r="M21" s="11" t="s">
        <v>261</v>
      </c>
    </row>
    <row r="22" spans="1:13" ht="40.5">
      <c r="A22" s="5">
        <v>124</v>
      </c>
      <c r="B22" s="160" t="s">
        <v>135</v>
      </c>
      <c r="L22" s="11">
        <v>20005</v>
      </c>
      <c r="M22" s="11" t="s">
        <v>262</v>
      </c>
    </row>
    <row r="23" spans="1:13" ht="40.5">
      <c r="A23" s="5">
        <v>125</v>
      </c>
      <c r="B23" s="160" t="s">
        <v>208</v>
      </c>
      <c r="L23" s="11">
        <v>20006</v>
      </c>
      <c r="M23" s="11" t="s">
        <v>263</v>
      </c>
    </row>
    <row r="24" spans="1:13" ht="40.5">
      <c r="A24" s="5">
        <v>126</v>
      </c>
      <c r="B24" s="160" t="s">
        <v>136</v>
      </c>
      <c r="L24" s="11">
        <v>20007</v>
      </c>
      <c r="M24" s="11" t="s">
        <v>264</v>
      </c>
    </row>
    <row r="25" spans="1:13" ht="40.5">
      <c r="A25" s="5">
        <v>127</v>
      </c>
      <c r="B25" s="160" t="s">
        <v>77</v>
      </c>
      <c r="L25" s="11">
        <v>20008</v>
      </c>
      <c r="M25" s="11" t="s">
        <v>265</v>
      </c>
    </row>
    <row r="26" spans="1:13" ht="40.5">
      <c r="A26" s="5">
        <v>128</v>
      </c>
      <c r="B26" s="160" t="s">
        <v>78</v>
      </c>
      <c r="L26" s="11">
        <v>20009</v>
      </c>
      <c r="M26" s="11" t="s">
        <v>266</v>
      </c>
    </row>
    <row r="27" spans="1:13" ht="40.5">
      <c r="A27" s="5">
        <v>129</v>
      </c>
      <c r="B27" s="160" t="s">
        <v>79</v>
      </c>
      <c r="L27" s="11">
        <v>20010</v>
      </c>
      <c r="M27" s="11" t="s">
        <v>267</v>
      </c>
    </row>
    <row r="28" spans="1:13" ht="40.5">
      <c r="A28" s="5">
        <v>130</v>
      </c>
      <c r="B28" s="160" t="s">
        <v>80</v>
      </c>
      <c r="L28" s="11">
        <v>30001</v>
      </c>
      <c r="M28" s="11" t="s">
        <v>268</v>
      </c>
    </row>
    <row r="29" spans="1:13" ht="40.5">
      <c r="A29" s="5">
        <v>131</v>
      </c>
      <c r="B29" s="160" t="s">
        <v>137</v>
      </c>
      <c r="L29" s="11">
        <v>30002</v>
      </c>
      <c r="M29" s="11" t="s">
        <v>269</v>
      </c>
    </row>
    <row r="30" spans="1:13" ht="40.5">
      <c r="A30" s="5">
        <v>133</v>
      </c>
      <c r="B30" s="160" t="s">
        <v>81</v>
      </c>
      <c r="L30" s="11">
        <v>30003</v>
      </c>
      <c r="M30" s="11" t="s">
        <v>270</v>
      </c>
    </row>
    <row r="31" spans="1:13" ht="40.5">
      <c r="A31" s="5">
        <v>134</v>
      </c>
      <c r="B31" s="160" t="s">
        <v>82</v>
      </c>
      <c r="L31" s="11">
        <v>30004</v>
      </c>
      <c r="M31" s="11" t="s">
        <v>271</v>
      </c>
    </row>
    <row r="32" spans="1:13" ht="40.5">
      <c r="A32" s="5">
        <v>135</v>
      </c>
      <c r="B32" s="160" t="s">
        <v>922</v>
      </c>
      <c r="L32" s="11">
        <v>30005</v>
      </c>
      <c r="M32" s="11" t="s">
        <v>272</v>
      </c>
    </row>
    <row r="33" spans="1:13" ht="40.5">
      <c r="A33" s="5">
        <v>136</v>
      </c>
      <c r="B33" s="160" t="s">
        <v>138</v>
      </c>
      <c r="L33" s="11">
        <v>30006</v>
      </c>
      <c r="M33" s="11" t="s">
        <v>273</v>
      </c>
    </row>
    <row r="34" spans="1:13" ht="40.5">
      <c r="A34" s="5">
        <v>137</v>
      </c>
      <c r="B34" s="160" t="s">
        <v>209</v>
      </c>
      <c r="L34" s="11">
        <v>30007</v>
      </c>
      <c r="M34" s="11" t="s">
        <v>274</v>
      </c>
    </row>
    <row r="35" spans="1:13" ht="20.25">
      <c r="A35" s="5">
        <v>138</v>
      </c>
      <c r="B35" s="160" t="s">
        <v>83</v>
      </c>
      <c r="L35" s="11">
        <v>30008</v>
      </c>
      <c r="M35" s="11" t="s">
        <v>275</v>
      </c>
    </row>
    <row r="36" spans="1:13" ht="40.5">
      <c r="A36" s="5">
        <v>139</v>
      </c>
      <c r="B36" s="160" t="s">
        <v>210</v>
      </c>
      <c r="L36" s="11">
        <v>30009</v>
      </c>
      <c r="M36" s="11" t="s">
        <v>276</v>
      </c>
    </row>
    <row r="37" spans="1:13" ht="40.5">
      <c r="A37" s="5">
        <v>140</v>
      </c>
      <c r="B37" s="160" t="s">
        <v>84</v>
      </c>
      <c r="L37" s="11">
        <v>30010</v>
      </c>
      <c r="M37" s="11" t="s">
        <v>277</v>
      </c>
    </row>
    <row r="38" spans="1:13" ht="40.5">
      <c r="A38" s="5">
        <v>141</v>
      </c>
      <c r="B38" s="160" t="s">
        <v>211</v>
      </c>
      <c r="L38" s="11">
        <v>30011</v>
      </c>
      <c r="M38" s="11" t="s">
        <v>278</v>
      </c>
    </row>
    <row r="39" spans="1:13" ht="20.25">
      <c r="A39" s="5">
        <v>142</v>
      </c>
      <c r="B39" s="160" t="s">
        <v>85</v>
      </c>
      <c r="L39" s="11">
        <v>30012</v>
      </c>
      <c r="M39" s="11" t="s">
        <v>279</v>
      </c>
    </row>
    <row r="40" spans="1:13" ht="20.25">
      <c r="A40" s="5">
        <v>143</v>
      </c>
      <c r="B40" s="160" t="s">
        <v>86</v>
      </c>
      <c r="L40" s="11">
        <v>30013</v>
      </c>
      <c r="M40" s="11" t="s">
        <v>280</v>
      </c>
    </row>
    <row r="41" spans="1:13" ht="40.5">
      <c r="A41" s="269" t="s">
        <v>716</v>
      </c>
      <c r="B41" s="267" t="s">
        <v>212</v>
      </c>
      <c r="L41" s="11">
        <v>30014</v>
      </c>
      <c r="M41" s="11" t="s">
        <v>281</v>
      </c>
    </row>
    <row r="42" spans="1:13" ht="60.75">
      <c r="A42" s="270" t="s">
        <v>221</v>
      </c>
      <c r="B42" s="271" t="s">
        <v>213</v>
      </c>
      <c r="L42" s="11">
        <v>40001</v>
      </c>
      <c r="M42" s="11" t="s">
        <v>282</v>
      </c>
    </row>
    <row r="43" spans="1:13" ht="40.5">
      <c r="A43" s="5">
        <v>969</v>
      </c>
      <c r="B43" s="160" t="s">
        <v>87</v>
      </c>
      <c r="L43" s="11">
        <v>40002</v>
      </c>
      <c r="M43" s="11" t="s">
        <v>283</v>
      </c>
    </row>
    <row r="44" spans="1:13">
      <c r="L44" s="11">
        <v>40003</v>
      </c>
      <c r="M44" s="11" t="s">
        <v>284</v>
      </c>
    </row>
    <row r="45" spans="1:13">
      <c r="L45" s="11">
        <v>40004</v>
      </c>
      <c r="M45" s="11" t="s">
        <v>285</v>
      </c>
    </row>
    <row r="46" spans="1:13">
      <c r="L46" s="274">
        <v>40005</v>
      </c>
      <c r="M46" s="11" t="s">
        <v>708</v>
      </c>
    </row>
    <row r="47" spans="1:13">
      <c r="L47" s="11">
        <v>40006</v>
      </c>
      <c r="M47" s="11" t="s">
        <v>286</v>
      </c>
    </row>
    <row r="48" spans="1:13">
      <c r="L48" s="11">
        <v>40007</v>
      </c>
      <c r="M48" s="11" t="s">
        <v>287</v>
      </c>
    </row>
    <row r="49" spans="12:13">
      <c r="L49" s="11">
        <v>40008</v>
      </c>
      <c r="M49" s="11" t="s">
        <v>288</v>
      </c>
    </row>
    <row r="50" spans="12:13">
      <c r="L50" s="11">
        <v>40009</v>
      </c>
      <c r="M50" s="11" t="s">
        <v>289</v>
      </c>
    </row>
    <row r="51" spans="12:13">
      <c r="L51" s="11">
        <v>40010</v>
      </c>
      <c r="M51" s="11" t="s">
        <v>276</v>
      </c>
    </row>
    <row r="52" spans="12:13">
      <c r="L52" s="11">
        <v>40011</v>
      </c>
      <c r="M52" s="11" t="s">
        <v>290</v>
      </c>
    </row>
    <row r="53" spans="12:13">
      <c r="L53" s="11">
        <v>40012</v>
      </c>
      <c r="M53" s="11" t="s">
        <v>291</v>
      </c>
    </row>
    <row r="54" spans="12:13">
      <c r="L54" s="11">
        <v>40014</v>
      </c>
      <c r="M54" s="11" t="s">
        <v>292</v>
      </c>
    </row>
    <row r="55" spans="12:13">
      <c r="L55" s="11">
        <v>40015</v>
      </c>
      <c r="M55" s="11" t="s">
        <v>293</v>
      </c>
    </row>
    <row r="56" spans="12:13">
      <c r="L56" s="11">
        <v>40016</v>
      </c>
      <c r="M56" s="11" t="s">
        <v>294</v>
      </c>
    </row>
    <row r="57" spans="12:13">
      <c r="L57" s="11">
        <v>40017</v>
      </c>
      <c r="M57" s="11" t="s">
        <v>295</v>
      </c>
    </row>
    <row r="58" spans="12:13">
      <c r="L58" s="11">
        <v>40018</v>
      </c>
      <c r="M58" s="11" t="s">
        <v>296</v>
      </c>
    </row>
    <row r="59" spans="12:13">
      <c r="L59" s="11">
        <v>40019</v>
      </c>
      <c r="M59" s="11" t="s">
        <v>297</v>
      </c>
    </row>
    <row r="60" spans="12:13">
      <c r="L60" s="11">
        <v>40020</v>
      </c>
      <c r="M60" s="11" t="s">
        <v>298</v>
      </c>
    </row>
    <row r="61" spans="12:13">
      <c r="L61" s="11">
        <v>40021</v>
      </c>
      <c r="M61" s="11" t="s">
        <v>299</v>
      </c>
    </row>
    <row r="62" spans="12:13">
      <c r="L62" s="11">
        <v>40022</v>
      </c>
      <c r="M62" s="11" t="s">
        <v>300</v>
      </c>
    </row>
    <row r="63" spans="12:13">
      <c r="L63" s="11">
        <v>40023</v>
      </c>
      <c r="M63" s="11" t="s">
        <v>301</v>
      </c>
    </row>
    <row r="64" spans="12:13">
      <c r="L64" s="11">
        <v>40024</v>
      </c>
      <c r="M64" s="11" t="s">
        <v>302</v>
      </c>
    </row>
    <row r="65" spans="12:13">
      <c r="L65" s="11">
        <v>40025</v>
      </c>
      <c r="M65" s="11" t="s">
        <v>303</v>
      </c>
    </row>
    <row r="66" spans="12:13">
      <c r="L66" s="11">
        <v>40026</v>
      </c>
      <c r="M66" s="11" t="s">
        <v>304</v>
      </c>
    </row>
    <row r="67" spans="12:13">
      <c r="L67" s="11">
        <v>40027</v>
      </c>
      <c r="M67" s="11" t="s">
        <v>305</v>
      </c>
    </row>
    <row r="68" spans="12:13">
      <c r="L68" s="11">
        <v>40028</v>
      </c>
      <c r="M68" s="11" t="s">
        <v>306</v>
      </c>
    </row>
    <row r="69" spans="12:13">
      <c r="L69" s="11">
        <v>40029</v>
      </c>
      <c r="M69" s="11" t="s">
        <v>307</v>
      </c>
    </row>
    <row r="70" spans="12:13">
      <c r="L70" s="11">
        <v>40030</v>
      </c>
      <c r="M70" s="11" t="s">
        <v>308</v>
      </c>
    </row>
    <row r="71" spans="12:13">
      <c r="L71" s="11">
        <v>40031</v>
      </c>
      <c r="M71" s="11" t="s">
        <v>309</v>
      </c>
    </row>
    <row r="72" spans="12:13">
      <c r="L72" s="11">
        <v>40032</v>
      </c>
      <c r="M72" s="11" t="s">
        <v>310</v>
      </c>
    </row>
    <row r="73" spans="12:13">
      <c r="L73" s="11">
        <v>40033</v>
      </c>
      <c r="M73" s="11" t="s">
        <v>311</v>
      </c>
    </row>
    <row r="74" spans="12:13">
      <c r="L74" s="11">
        <v>40034</v>
      </c>
      <c r="M74" s="11" t="s">
        <v>312</v>
      </c>
    </row>
    <row r="75" spans="12:13">
      <c r="L75" s="11">
        <v>40035</v>
      </c>
      <c r="M75" s="11" t="s">
        <v>313</v>
      </c>
    </row>
    <row r="76" spans="12:13">
      <c r="L76" s="11">
        <v>40036</v>
      </c>
      <c r="M76" s="11" t="s">
        <v>314</v>
      </c>
    </row>
    <row r="77" spans="12:13">
      <c r="L77" s="11">
        <v>40037</v>
      </c>
      <c r="M77" s="11" t="s">
        <v>315</v>
      </c>
    </row>
    <row r="78" spans="12:13">
      <c r="L78" s="11">
        <v>40038</v>
      </c>
      <c r="M78" s="11" t="s">
        <v>316</v>
      </c>
    </row>
    <row r="79" spans="12:13">
      <c r="L79" s="11">
        <v>40039</v>
      </c>
      <c r="M79" s="11" t="s">
        <v>317</v>
      </c>
    </row>
    <row r="80" spans="12:13">
      <c r="L80" s="11">
        <v>40040</v>
      </c>
      <c r="M80" s="11" t="s">
        <v>318</v>
      </c>
    </row>
    <row r="81" spans="12:13">
      <c r="L81" s="11">
        <v>40041</v>
      </c>
      <c r="M81" s="11" t="s">
        <v>319</v>
      </c>
    </row>
    <row r="82" spans="12:13">
      <c r="L82" s="11">
        <v>40042</v>
      </c>
      <c r="M82" s="11" t="s">
        <v>320</v>
      </c>
    </row>
    <row r="83" spans="12:13">
      <c r="L83" s="11">
        <v>40043</v>
      </c>
      <c r="M83" s="11" t="s">
        <v>321</v>
      </c>
    </row>
    <row r="84" spans="12:13">
      <c r="L84" s="11">
        <v>40044</v>
      </c>
      <c r="M84" s="11" t="s">
        <v>322</v>
      </c>
    </row>
    <row r="85" spans="12:13">
      <c r="L85" s="11">
        <v>40045</v>
      </c>
      <c r="M85" s="11" t="s">
        <v>323</v>
      </c>
    </row>
    <row r="86" spans="12:13">
      <c r="L86" s="11">
        <v>40046</v>
      </c>
      <c r="M86" s="11" t="s">
        <v>324</v>
      </c>
    </row>
    <row r="87" spans="12:13">
      <c r="L87" s="11">
        <v>40047</v>
      </c>
      <c r="M87" s="11" t="s">
        <v>325</v>
      </c>
    </row>
    <row r="88" spans="12:13">
      <c r="L88" s="11">
        <v>40048</v>
      </c>
      <c r="M88" s="11" t="s">
        <v>326</v>
      </c>
    </row>
    <row r="89" spans="12:13">
      <c r="L89" s="11">
        <v>40049</v>
      </c>
      <c r="M89" s="11" t="s">
        <v>327</v>
      </c>
    </row>
    <row r="90" spans="12:13">
      <c r="L90" s="11">
        <v>40050</v>
      </c>
      <c r="M90" s="11" t="s">
        <v>328</v>
      </c>
    </row>
    <row r="91" spans="12:13">
      <c r="L91" s="11">
        <v>40051</v>
      </c>
      <c r="M91" s="11" t="s">
        <v>329</v>
      </c>
    </row>
    <row r="92" spans="12:13">
      <c r="L92" s="11">
        <v>40052</v>
      </c>
      <c r="M92" s="11" t="s">
        <v>330</v>
      </c>
    </row>
    <row r="93" spans="12:13">
      <c r="L93" s="11">
        <v>40053</v>
      </c>
      <c r="M93" s="11" t="s">
        <v>331</v>
      </c>
    </row>
    <row r="94" spans="12:13">
      <c r="L94" s="11">
        <v>40054</v>
      </c>
      <c r="M94" s="11" t="s">
        <v>332</v>
      </c>
    </row>
    <row r="95" spans="12:13">
      <c r="L95" s="11">
        <v>40055</v>
      </c>
      <c r="M95" s="11" t="s">
        <v>333</v>
      </c>
    </row>
    <row r="96" spans="12:13">
      <c r="L96" s="11">
        <v>40056</v>
      </c>
      <c r="M96" s="11" t="s">
        <v>334</v>
      </c>
    </row>
    <row r="97" spans="12:13">
      <c r="L97" s="11">
        <v>40057</v>
      </c>
      <c r="M97" s="11" t="s">
        <v>335</v>
      </c>
    </row>
    <row r="98" spans="12:13">
      <c r="L98" s="11">
        <v>40058</v>
      </c>
      <c r="M98" s="11" t="s">
        <v>336</v>
      </c>
    </row>
    <row r="99" spans="12:13">
      <c r="L99" s="11">
        <v>40059</v>
      </c>
      <c r="M99" s="11" t="s">
        <v>337</v>
      </c>
    </row>
    <row r="100" spans="12:13">
      <c r="L100" s="11">
        <v>40060</v>
      </c>
      <c r="M100" s="11" t="s">
        <v>338</v>
      </c>
    </row>
    <row r="101" spans="12:13">
      <c r="L101" s="11">
        <v>40061</v>
      </c>
      <c r="M101" s="11" t="s">
        <v>339</v>
      </c>
    </row>
    <row r="102" spans="12:13">
      <c r="L102" s="11">
        <v>40062</v>
      </c>
      <c r="M102" s="11" t="s">
        <v>340</v>
      </c>
    </row>
    <row r="103" spans="12:13">
      <c r="L103" s="11">
        <v>40063</v>
      </c>
      <c r="M103" s="11" t="s">
        <v>341</v>
      </c>
    </row>
    <row r="104" spans="12:13">
      <c r="L104" s="274">
        <v>40101</v>
      </c>
      <c r="M104" s="11" t="s">
        <v>670</v>
      </c>
    </row>
    <row r="105" spans="12:13">
      <c r="L105" s="11">
        <v>40102</v>
      </c>
      <c r="M105" s="11" t="s">
        <v>342</v>
      </c>
    </row>
    <row r="106" spans="12:13">
      <c r="L106" s="11">
        <v>40103</v>
      </c>
      <c r="M106" s="11" t="s">
        <v>343</v>
      </c>
    </row>
    <row r="107" spans="12:13">
      <c r="L107" s="11">
        <v>50001</v>
      </c>
      <c r="M107" s="11" t="s">
        <v>344</v>
      </c>
    </row>
    <row r="108" spans="12:13">
      <c r="L108" s="11">
        <v>50002</v>
      </c>
      <c r="M108" s="11" t="s">
        <v>345</v>
      </c>
    </row>
    <row r="109" spans="12:13">
      <c r="L109" s="11">
        <v>50003</v>
      </c>
      <c r="M109" s="11" t="s">
        <v>235</v>
      </c>
    </row>
    <row r="110" spans="12:13">
      <c r="L110" s="11">
        <v>50004</v>
      </c>
      <c r="M110" s="11" t="s">
        <v>346</v>
      </c>
    </row>
    <row r="111" spans="12:13">
      <c r="L111" s="11">
        <v>50005</v>
      </c>
      <c r="M111" s="11" t="s">
        <v>347</v>
      </c>
    </row>
    <row r="112" spans="12:13">
      <c r="L112" s="11">
        <v>50006</v>
      </c>
      <c r="M112" s="11" t="s">
        <v>348</v>
      </c>
    </row>
    <row r="113" spans="12:13">
      <c r="L113" s="11">
        <v>50007</v>
      </c>
      <c r="M113" s="11" t="s">
        <v>349</v>
      </c>
    </row>
    <row r="114" spans="12:13">
      <c r="L114" s="11">
        <v>50008</v>
      </c>
      <c r="M114" s="11" t="s">
        <v>350</v>
      </c>
    </row>
    <row r="115" spans="12:13">
      <c r="L115" s="11">
        <v>50009</v>
      </c>
      <c r="M115" s="11" t="s">
        <v>351</v>
      </c>
    </row>
    <row r="116" spans="12:13">
      <c r="L116" s="11">
        <v>50010</v>
      </c>
      <c r="M116" s="11" t="s">
        <v>352</v>
      </c>
    </row>
    <row r="117" spans="12:13">
      <c r="L117" s="11">
        <v>60001</v>
      </c>
      <c r="M117" s="11" t="s">
        <v>353</v>
      </c>
    </row>
    <row r="118" spans="12:13">
      <c r="L118" s="11">
        <v>60002</v>
      </c>
      <c r="M118" s="11" t="s">
        <v>354</v>
      </c>
    </row>
    <row r="119" spans="12:13">
      <c r="L119" s="11">
        <v>60003</v>
      </c>
      <c r="M119" s="11" t="s">
        <v>355</v>
      </c>
    </row>
    <row r="120" spans="12:13">
      <c r="L120" s="11">
        <v>60004</v>
      </c>
      <c r="M120" s="11" t="s">
        <v>356</v>
      </c>
    </row>
    <row r="121" spans="12:13">
      <c r="L121" s="11">
        <v>60005</v>
      </c>
      <c r="M121" s="11" t="s">
        <v>357</v>
      </c>
    </row>
    <row r="122" spans="12:13">
      <c r="L122" s="11">
        <v>60006</v>
      </c>
      <c r="M122" s="11" t="s">
        <v>358</v>
      </c>
    </row>
    <row r="123" spans="12:13">
      <c r="L123" s="274">
        <v>60007</v>
      </c>
      <c r="M123" s="11" t="s">
        <v>674</v>
      </c>
    </row>
    <row r="124" spans="12:13">
      <c r="L124" s="11">
        <v>60008</v>
      </c>
      <c r="M124" s="11" t="s">
        <v>359</v>
      </c>
    </row>
    <row r="125" spans="12:13">
      <c r="L125" s="11">
        <v>60009</v>
      </c>
      <c r="M125" s="11" t="s">
        <v>360</v>
      </c>
    </row>
    <row r="126" spans="12:13">
      <c r="L126" s="11">
        <v>70001</v>
      </c>
      <c r="M126" s="11" t="s">
        <v>361</v>
      </c>
    </row>
    <row r="127" spans="12:13">
      <c r="L127" s="11">
        <v>70002</v>
      </c>
      <c r="M127" s="11" t="s">
        <v>362</v>
      </c>
    </row>
    <row r="128" spans="12:13">
      <c r="L128" s="11">
        <v>70003</v>
      </c>
      <c r="M128" s="11" t="s">
        <v>363</v>
      </c>
    </row>
    <row r="129" spans="12:13">
      <c r="L129" s="11">
        <v>70004</v>
      </c>
      <c r="M129" s="11" t="s">
        <v>364</v>
      </c>
    </row>
    <row r="130" spans="12:13">
      <c r="L130" s="11">
        <v>70005</v>
      </c>
      <c r="M130" s="11" t="s">
        <v>365</v>
      </c>
    </row>
    <row r="131" spans="12:13">
      <c r="L131" s="11">
        <v>70006</v>
      </c>
      <c r="M131" s="11" t="s">
        <v>366</v>
      </c>
    </row>
    <row r="132" spans="12:13">
      <c r="L132" s="274">
        <v>70007</v>
      </c>
      <c r="M132" s="11" t="s">
        <v>375</v>
      </c>
    </row>
    <row r="133" spans="12:13">
      <c r="L133" s="11">
        <v>70008</v>
      </c>
      <c r="M133" s="11" t="s">
        <v>367</v>
      </c>
    </row>
    <row r="134" spans="12:13">
      <c r="L134" s="11">
        <v>70009</v>
      </c>
      <c r="M134" s="11" t="s">
        <v>368</v>
      </c>
    </row>
    <row r="135" spans="12:13">
      <c r="L135" s="11">
        <v>70010</v>
      </c>
      <c r="M135" s="11" t="s">
        <v>369</v>
      </c>
    </row>
    <row r="136" spans="12:13">
      <c r="L136" s="11">
        <v>70011</v>
      </c>
      <c r="M136" s="11" t="s">
        <v>370</v>
      </c>
    </row>
    <row r="137" spans="12:13">
      <c r="L137" s="11">
        <v>70012</v>
      </c>
      <c r="M137" s="11" t="s">
        <v>371</v>
      </c>
    </row>
    <row r="138" spans="12:13">
      <c r="L138" s="11">
        <v>70013</v>
      </c>
      <c r="M138" s="11" t="s">
        <v>372</v>
      </c>
    </row>
    <row r="139" spans="12:13">
      <c r="L139" s="11">
        <v>70014</v>
      </c>
      <c r="M139" s="11" t="s">
        <v>373</v>
      </c>
    </row>
    <row r="140" spans="12:13">
      <c r="L140" s="11">
        <v>70015</v>
      </c>
      <c r="M140" s="11" t="s">
        <v>374</v>
      </c>
    </row>
    <row r="141" spans="12:13">
      <c r="L141" s="11">
        <v>70016</v>
      </c>
      <c r="M141" s="11" t="s">
        <v>375</v>
      </c>
    </row>
    <row r="142" spans="12:13">
      <c r="L142" s="11">
        <v>70017</v>
      </c>
      <c r="M142" s="11" t="s">
        <v>376</v>
      </c>
    </row>
    <row r="143" spans="12:13">
      <c r="L143" s="274">
        <v>70018</v>
      </c>
      <c r="M143" s="11" t="s">
        <v>675</v>
      </c>
    </row>
    <row r="144" spans="12:13">
      <c r="L144" s="11">
        <v>80001</v>
      </c>
      <c r="M144" s="11" t="s">
        <v>377</v>
      </c>
    </row>
    <row r="145" spans="12:13">
      <c r="L145" s="11">
        <v>80002</v>
      </c>
      <c r="M145" s="11" t="s">
        <v>378</v>
      </c>
    </row>
    <row r="146" spans="12:13">
      <c r="L146" s="274">
        <v>80003</v>
      </c>
      <c r="M146" s="11" t="s">
        <v>686</v>
      </c>
    </row>
    <row r="147" spans="12:13">
      <c r="L147" s="274">
        <v>80004</v>
      </c>
      <c r="M147" s="11" t="s">
        <v>697</v>
      </c>
    </row>
    <row r="148" spans="12:13">
      <c r="L148" s="11">
        <v>80005</v>
      </c>
      <c r="M148" s="11" t="s">
        <v>379</v>
      </c>
    </row>
    <row r="149" spans="12:13">
      <c r="L149" s="11">
        <v>80006</v>
      </c>
      <c r="M149" s="11" t="s">
        <v>380</v>
      </c>
    </row>
    <row r="150" spans="12:13">
      <c r="L150" s="274">
        <v>80007</v>
      </c>
      <c r="M150" s="11" t="s">
        <v>681</v>
      </c>
    </row>
    <row r="151" spans="12:13">
      <c r="L151" s="11">
        <v>90001</v>
      </c>
      <c r="M151" s="11" t="s">
        <v>381</v>
      </c>
    </row>
    <row r="152" spans="12:13">
      <c r="L152" s="11">
        <v>90002</v>
      </c>
      <c r="M152" s="11" t="s">
        <v>382</v>
      </c>
    </row>
    <row r="153" spans="12:13">
      <c r="L153" s="11">
        <v>90003</v>
      </c>
      <c r="M153" s="11" t="s">
        <v>383</v>
      </c>
    </row>
    <row r="154" spans="12:13">
      <c r="L154" s="11">
        <v>90004</v>
      </c>
      <c r="M154" s="11" t="s">
        <v>384</v>
      </c>
    </row>
    <row r="155" spans="12:13">
      <c r="L155" s="11">
        <v>90005</v>
      </c>
      <c r="M155" s="11" t="s">
        <v>385</v>
      </c>
    </row>
    <row r="156" spans="12:13">
      <c r="L156" s="11">
        <v>90006</v>
      </c>
      <c r="M156" s="11" t="s">
        <v>386</v>
      </c>
    </row>
    <row r="157" spans="12:13">
      <c r="L157" s="11">
        <v>90007</v>
      </c>
      <c r="M157" s="11" t="s">
        <v>387</v>
      </c>
    </row>
    <row r="158" spans="12:13">
      <c r="L158" s="11">
        <v>90008</v>
      </c>
      <c r="M158" s="11" t="s">
        <v>388</v>
      </c>
    </row>
    <row r="159" spans="12:13">
      <c r="L159" s="274">
        <v>90009</v>
      </c>
      <c r="M159" s="11" t="s">
        <v>709</v>
      </c>
    </row>
    <row r="160" spans="12:13">
      <c r="L160" s="11">
        <v>90010</v>
      </c>
      <c r="M160" s="11" t="s">
        <v>389</v>
      </c>
    </row>
    <row r="161" spans="12:13">
      <c r="L161" s="11">
        <v>90011</v>
      </c>
      <c r="M161" s="11" t="s">
        <v>390</v>
      </c>
    </row>
    <row r="162" spans="12:13">
      <c r="L162" s="11">
        <v>90012</v>
      </c>
      <c r="M162" s="11" t="s">
        <v>391</v>
      </c>
    </row>
    <row r="163" spans="12:13">
      <c r="L163" s="11">
        <v>90013</v>
      </c>
      <c r="M163" s="11" t="s">
        <v>392</v>
      </c>
    </row>
    <row r="164" spans="12:13">
      <c r="L164" s="11">
        <v>90014</v>
      </c>
      <c r="M164" s="11" t="s">
        <v>393</v>
      </c>
    </row>
    <row r="165" spans="12:13">
      <c r="L165" s="11">
        <v>90015</v>
      </c>
      <c r="M165" s="11" t="s">
        <v>394</v>
      </c>
    </row>
    <row r="166" spans="12:13">
      <c r="L166" s="274">
        <v>90017</v>
      </c>
      <c r="M166" s="11" t="s">
        <v>393</v>
      </c>
    </row>
    <row r="167" spans="12:13">
      <c r="L167" s="11">
        <v>90100</v>
      </c>
      <c r="M167" s="11" t="s">
        <v>248</v>
      </c>
    </row>
    <row r="168" spans="12:13">
      <c r="L168" s="11">
        <v>100001</v>
      </c>
      <c r="M168" s="11" t="s">
        <v>395</v>
      </c>
    </row>
    <row r="169" spans="12:13">
      <c r="L169" s="11">
        <v>100002</v>
      </c>
      <c r="M169" s="11" t="s">
        <v>396</v>
      </c>
    </row>
    <row r="170" spans="12:13">
      <c r="L170" s="11">
        <v>100003</v>
      </c>
      <c r="M170" s="11" t="s">
        <v>397</v>
      </c>
    </row>
    <row r="171" spans="12:13">
      <c r="L171" s="11">
        <v>100004</v>
      </c>
      <c r="M171" s="11" t="s">
        <v>398</v>
      </c>
    </row>
    <row r="172" spans="12:13">
      <c r="L172" s="11">
        <v>100005</v>
      </c>
      <c r="M172" s="11" t="s">
        <v>399</v>
      </c>
    </row>
    <row r="173" spans="12:13">
      <c r="L173" s="11">
        <v>110001</v>
      </c>
      <c r="M173" s="11" t="s">
        <v>249</v>
      </c>
    </row>
    <row r="174" spans="12:13">
      <c r="L174" s="11">
        <v>110002</v>
      </c>
      <c r="M174" s="11" t="s">
        <v>250</v>
      </c>
    </row>
    <row r="175" spans="12:13">
      <c r="L175" s="11">
        <v>110003</v>
      </c>
      <c r="M175" s="11" t="s">
        <v>251</v>
      </c>
    </row>
    <row r="176" spans="12:13">
      <c r="L176" s="11">
        <v>110004</v>
      </c>
      <c r="M176" s="11" t="s">
        <v>252</v>
      </c>
    </row>
    <row r="177" spans="12:13">
      <c r="L177" s="11">
        <v>110005</v>
      </c>
      <c r="M177" s="11" t="s">
        <v>253</v>
      </c>
    </row>
    <row r="178" spans="12:13">
      <c r="L178" s="11">
        <v>110006</v>
      </c>
      <c r="M178" s="11" t="s">
        <v>254</v>
      </c>
    </row>
    <row r="179" spans="12:13">
      <c r="L179" s="11">
        <v>110007</v>
      </c>
      <c r="M179" s="11" t="s">
        <v>255</v>
      </c>
    </row>
    <row r="180" spans="12:13">
      <c r="L180" s="11">
        <v>110008</v>
      </c>
      <c r="M180" s="11" t="s">
        <v>256</v>
      </c>
    </row>
    <row r="181" spans="12:13">
      <c r="L181" s="11">
        <v>110009</v>
      </c>
      <c r="M181" s="11" t="s">
        <v>257</v>
      </c>
    </row>
    <row r="182" spans="12:13">
      <c r="L182" s="11">
        <v>110010</v>
      </c>
      <c r="M182" s="11" t="s">
        <v>258</v>
      </c>
    </row>
    <row r="183" spans="12:13">
      <c r="L183" s="11">
        <v>120001</v>
      </c>
      <c r="M183" s="11" t="s">
        <v>400</v>
      </c>
    </row>
    <row r="184" spans="12:13">
      <c r="L184" s="11">
        <v>120002</v>
      </c>
      <c r="M184" s="11" t="s">
        <v>401</v>
      </c>
    </row>
    <row r="185" spans="12:13">
      <c r="L185" s="11">
        <v>120003</v>
      </c>
      <c r="M185" s="11" t="s">
        <v>402</v>
      </c>
    </row>
    <row r="186" spans="12:13">
      <c r="L186" s="11">
        <v>130001</v>
      </c>
      <c r="M186" s="11" t="s">
        <v>403</v>
      </c>
    </row>
    <row r="187" spans="12:13">
      <c r="L187" s="11">
        <v>130002</v>
      </c>
      <c r="M187" s="11" t="s">
        <v>404</v>
      </c>
    </row>
    <row r="188" spans="12:13">
      <c r="L188" s="11">
        <v>130003</v>
      </c>
      <c r="M188" s="11" t="s">
        <v>405</v>
      </c>
    </row>
    <row r="189" spans="12:13">
      <c r="L189" s="11">
        <v>130004</v>
      </c>
      <c r="M189" s="11" t="s">
        <v>406</v>
      </c>
    </row>
    <row r="190" spans="12:13">
      <c r="L190" s="11">
        <v>130005</v>
      </c>
      <c r="M190" s="11" t="s">
        <v>407</v>
      </c>
    </row>
    <row r="191" spans="12:13">
      <c r="L191" s="274">
        <v>130006</v>
      </c>
      <c r="M191" s="11" t="s">
        <v>700</v>
      </c>
    </row>
    <row r="192" spans="12:13">
      <c r="L192" s="11">
        <v>140001</v>
      </c>
      <c r="M192" s="11" t="s">
        <v>408</v>
      </c>
    </row>
    <row r="193" spans="12:13">
      <c r="L193" s="11">
        <v>140002</v>
      </c>
      <c r="M193" s="11" t="s">
        <v>409</v>
      </c>
    </row>
    <row r="194" spans="12:13">
      <c r="L194" s="11">
        <v>140003</v>
      </c>
      <c r="M194" s="11" t="s">
        <v>410</v>
      </c>
    </row>
    <row r="195" spans="12:13">
      <c r="L195" s="11">
        <v>140004</v>
      </c>
      <c r="M195" s="11" t="s">
        <v>411</v>
      </c>
    </row>
    <row r="196" spans="12:13">
      <c r="L196" s="11">
        <v>140005</v>
      </c>
      <c r="M196" s="11" t="s">
        <v>412</v>
      </c>
    </row>
    <row r="197" spans="12:13">
      <c r="L197" s="11">
        <v>140006</v>
      </c>
      <c r="M197" s="11" t="s">
        <v>413</v>
      </c>
    </row>
    <row r="198" spans="12:13">
      <c r="L198" s="11">
        <v>140007</v>
      </c>
      <c r="M198" s="11" t="s">
        <v>414</v>
      </c>
    </row>
    <row r="199" spans="12:13">
      <c r="L199" s="11">
        <v>140008</v>
      </c>
      <c r="M199" s="11" t="s">
        <v>415</v>
      </c>
    </row>
    <row r="200" spans="12:13">
      <c r="L200" s="11">
        <v>140009</v>
      </c>
      <c r="M200" s="11" t="s">
        <v>416</v>
      </c>
    </row>
    <row r="201" spans="12:13">
      <c r="L201" s="11">
        <v>140010</v>
      </c>
      <c r="M201" s="11" t="s">
        <v>417</v>
      </c>
    </row>
    <row r="202" spans="12:13">
      <c r="L202" s="11">
        <v>140011</v>
      </c>
      <c r="M202" s="11" t="s">
        <v>418</v>
      </c>
    </row>
    <row r="203" spans="12:13">
      <c r="L203" s="11">
        <v>150001</v>
      </c>
      <c r="M203" s="11" t="s">
        <v>419</v>
      </c>
    </row>
    <row r="204" spans="12:13">
      <c r="L204" s="11">
        <v>150002</v>
      </c>
      <c r="M204" s="11" t="s">
        <v>420</v>
      </c>
    </row>
    <row r="205" spans="12:13">
      <c r="L205" s="11">
        <v>150003</v>
      </c>
      <c r="M205" s="11" t="s">
        <v>421</v>
      </c>
    </row>
    <row r="206" spans="12:13">
      <c r="L206" s="11">
        <v>150004</v>
      </c>
      <c r="M206" s="11" t="s">
        <v>422</v>
      </c>
    </row>
    <row r="207" spans="12:13">
      <c r="L207" s="11">
        <v>150005</v>
      </c>
      <c r="M207" s="11" t="s">
        <v>423</v>
      </c>
    </row>
    <row r="208" spans="12:13">
      <c r="L208" s="11">
        <v>150006</v>
      </c>
      <c r="M208" s="11" t="s">
        <v>424</v>
      </c>
    </row>
    <row r="209" spans="12:13">
      <c r="L209" s="11">
        <v>150007</v>
      </c>
      <c r="M209" s="11" t="s">
        <v>425</v>
      </c>
    </row>
    <row r="210" spans="12:13">
      <c r="L210" s="11">
        <v>150008</v>
      </c>
      <c r="M210" s="11" t="s">
        <v>426</v>
      </c>
    </row>
    <row r="211" spans="12:13">
      <c r="L211" s="11">
        <v>150009</v>
      </c>
      <c r="M211" s="11" t="s">
        <v>427</v>
      </c>
    </row>
    <row r="212" spans="12:13">
      <c r="L212" s="11">
        <v>150010</v>
      </c>
      <c r="M212" s="11" t="s">
        <v>428</v>
      </c>
    </row>
    <row r="213" spans="12:13">
      <c r="L213" s="11">
        <v>150011</v>
      </c>
      <c r="M213" s="11" t="s">
        <v>429</v>
      </c>
    </row>
    <row r="214" spans="12:13">
      <c r="L214" s="11">
        <v>150012</v>
      </c>
      <c r="M214" s="11" t="s">
        <v>430</v>
      </c>
    </row>
    <row r="215" spans="12:13">
      <c r="L215" s="11">
        <v>150013</v>
      </c>
      <c r="M215" s="11" t="s">
        <v>431</v>
      </c>
    </row>
    <row r="216" spans="12:13">
      <c r="L216" s="11">
        <v>150014</v>
      </c>
      <c r="M216" s="11" t="s">
        <v>432</v>
      </c>
    </row>
    <row r="217" spans="12:13">
      <c r="L217" s="11">
        <v>150015</v>
      </c>
      <c r="M217" s="11" t="s">
        <v>433</v>
      </c>
    </row>
    <row r="218" spans="12:13">
      <c r="L218" s="11">
        <v>150016</v>
      </c>
      <c r="M218" s="11" t="s">
        <v>434</v>
      </c>
    </row>
    <row r="219" spans="12:13">
      <c r="L219" s="11">
        <v>150017</v>
      </c>
      <c r="M219" s="11" t="s">
        <v>435</v>
      </c>
    </row>
    <row r="220" spans="12:13">
      <c r="L220" s="11">
        <v>150018</v>
      </c>
      <c r="M220" s="11" t="s">
        <v>436</v>
      </c>
    </row>
    <row r="221" spans="12:13">
      <c r="L221" s="11">
        <v>150019</v>
      </c>
      <c r="M221" s="11" t="s">
        <v>437</v>
      </c>
    </row>
    <row r="222" spans="12:13">
      <c r="L222" s="11">
        <v>150020</v>
      </c>
      <c r="M222" s="11" t="s">
        <v>438</v>
      </c>
    </row>
    <row r="223" spans="12:13">
      <c r="L223" s="11">
        <v>150021</v>
      </c>
      <c r="M223" s="11" t="s">
        <v>439</v>
      </c>
    </row>
    <row r="224" spans="12:13">
      <c r="L224" s="11">
        <v>150022</v>
      </c>
      <c r="M224" s="11" t="s">
        <v>440</v>
      </c>
    </row>
    <row r="225" spans="12:13">
      <c r="L225" s="11">
        <v>150023</v>
      </c>
      <c r="M225" s="11" t="s">
        <v>441</v>
      </c>
    </row>
    <row r="226" spans="12:13">
      <c r="L226" s="11">
        <v>150024</v>
      </c>
      <c r="M226" s="11" t="s">
        <v>442</v>
      </c>
    </row>
    <row r="227" spans="12:13">
      <c r="L227" s="11">
        <v>150025</v>
      </c>
      <c r="M227" s="11" t="s">
        <v>443</v>
      </c>
    </row>
    <row r="228" spans="12:13">
      <c r="L228" s="11">
        <v>150026</v>
      </c>
      <c r="M228" s="11" t="s">
        <v>444</v>
      </c>
    </row>
    <row r="229" spans="12:13">
      <c r="L229" s="201">
        <v>150027</v>
      </c>
      <c r="M229" s="201" t="s">
        <v>445</v>
      </c>
    </row>
    <row r="230" spans="12:13">
      <c r="L230" s="11">
        <v>150028</v>
      </c>
      <c r="M230" s="11" t="s">
        <v>446</v>
      </c>
    </row>
    <row r="231" spans="12:13">
      <c r="L231" s="11">
        <v>160001</v>
      </c>
      <c r="M231" s="11" t="s">
        <v>447</v>
      </c>
    </row>
    <row r="232" spans="12:13">
      <c r="L232" s="11">
        <v>160002</v>
      </c>
      <c r="M232" s="11" t="s">
        <v>448</v>
      </c>
    </row>
    <row r="233" spans="12:13">
      <c r="L233" s="11">
        <v>160003</v>
      </c>
      <c r="M233" s="11" t="s">
        <v>449</v>
      </c>
    </row>
    <row r="234" spans="12:13">
      <c r="L234" s="11">
        <v>160004</v>
      </c>
      <c r="M234" s="11" t="s">
        <v>450</v>
      </c>
    </row>
    <row r="235" spans="12:13">
      <c r="L235" s="11">
        <v>160005</v>
      </c>
      <c r="M235" s="11" t="s">
        <v>451</v>
      </c>
    </row>
    <row r="236" spans="12:13">
      <c r="L236" s="11">
        <v>160006</v>
      </c>
      <c r="M236" s="11" t="s">
        <v>452</v>
      </c>
    </row>
    <row r="237" spans="12:13">
      <c r="L237" s="11">
        <v>160007</v>
      </c>
      <c r="M237" s="11" t="s">
        <v>453</v>
      </c>
    </row>
    <row r="238" spans="12:13">
      <c r="L238" s="11">
        <v>170001</v>
      </c>
      <c r="M238" s="11" t="s">
        <v>344</v>
      </c>
    </row>
    <row r="239" spans="12:13">
      <c r="L239" s="11">
        <v>170002</v>
      </c>
      <c r="M239" s="11" t="s">
        <v>235</v>
      </c>
    </row>
    <row r="240" spans="12:13">
      <c r="L240" s="11">
        <v>170003</v>
      </c>
      <c r="M240" s="11" t="s">
        <v>454</v>
      </c>
    </row>
    <row r="241" spans="12:13">
      <c r="L241" s="11">
        <v>170004</v>
      </c>
      <c r="M241" s="11" t="s">
        <v>455</v>
      </c>
    </row>
    <row r="242" spans="12:13">
      <c r="L242" s="11">
        <v>170005</v>
      </c>
      <c r="M242" s="11" t="s">
        <v>456</v>
      </c>
    </row>
    <row r="243" spans="12:13">
      <c r="L243" s="11">
        <v>170006</v>
      </c>
      <c r="M243" s="11" t="s">
        <v>457</v>
      </c>
    </row>
    <row r="244" spans="12:13">
      <c r="L244" s="274">
        <v>170007</v>
      </c>
      <c r="M244" s="11" t="s">
        <v>692</v>
      </c>
    </row>
    <row r="245" spans="12:13">
      <c r="L245" s="274">
        <v>170008</v>
      </c>
      <c r="M245" s="11" t="s">
        <v>705</v>
      </c>
    </row>
    <row r="246" spans="12:13">
      <c r="L246" s="274">
        <v>170009</v>
      </c>
      <c r="M246" s="11" t="s">
        <v>671</v>
      </c>
    </row>
    <row r="247" spans="12:13">
      <c r="L247" s="274">
        <v>170010</v>
      </c>
      <c r="M247" s="11" t="s">
        <v>680</v>
      </c>
    </row>
    <row r="248" spans="12:13">
      <c r="L248" s="11">
        <v>180001</v>
      </c>
      <c r="M248" s="11" t="s">
        <v>458</v>
      </c>
    </row>
    <row r="249" spans="12:13">
      <c r="L249" s="11">
        <v>180002</v>
      </c>
      <c r="M249" s="11" t="s">
        <v>459</v>
      </c>
    </row>
    <row r="250" spans="12:13">
      <c r="L250" s="11">
        <v>180003</v>
      </c>
      <c r="M250" s="11" t="s">
        <v>460</v>
      </c>
    </row>
    <row r="251" spans="12:13">
      <c r="L251" s="11">
        <v>180004</v>
      </c>
      <c r="M251" s="11" t="s">
        <v>461</v>
      </c>
    </row>
    <row r="252" spans="12:13">
      <c r="L252" s="11">
        <v>190001</v>
      </c>
      <c r="M252" s="11" t="s">
        <v>462</v>
      </c>
    </row>
    <row r="253" spans="12:13">
      <c r="L253" s="11">
        <v>190002</v>
      </c>
      <c r="M253" s="11" t="s">
        <v>463</v>
      </c>
    </row>
    <row r="254" spans="12:13">
      <c r="L254" s="11">
        <v>190003</v>
      </c>
      <c r="M254" s="11" t="s">
        <v>464</v>
      </c>
    </row>
    <row r="255" spans="12:13">
      <c r="L255" s="11">
        <v>190004</v>
      </c>
      <c r="M255" s="11" t="s">
        <v>465</v>
      </c>
    </row>
    <row r="256" spans="12:13">
      <c r="L256" s="11">
        <v>190005</v>
      </c>
      <c r="M256" s="11" t="s">
        <v>466</v>
      </c>
    </row>
    <row r="257" spans="12:13">
      <c r="L257" s="11">
        <v>190006</v>
      </c>
      <c r="M257" s="11" t="s">
        <v>467</v>
      </c>
    </row>
    <row r="258" spans="12:13">
      <c r="L258" s="274">
        <v>190007</v>
      </c>
      <c r="M258" s="11" t="s">
        <v>703</v>
      </c>
    </row>
    <row r="259" spans="12:13">
      <c r="L259" s="11">
        <v>200001</v>
      </c>
      <c r="M259" s="11" t="s">
        <v>468</v>
      </c>
    </row>
    <row r="260" spans="12:13">
      <c r="L260" s="11">
        <v>200002</v>
      </c>
      <c r="M260" s="11" t="s">
        <v>469</v>
      </c>
    </row>
    <row r="261" spans="12:13">
      <c r="L261" s="11">
        <v>200003</v>
      </c>
      <c r="M261" s="11" t="s">
        <v>470</v>
      </c>
    </row>
    <row r="262" spans="12:13">
      <c r="L262" s="11">
        <v>200004</v>
      </c>
      <c r="M262" s="11" t="s">
        <v>471</v>
      </c>
    </row>
    <row r="263" spans="12:13">
      <c r="L263" s="11">
        <v>200005</v>
      </c>
      <c r="M263" s="11" t="s">
        <v>472</v>
      </c>
    </row>
    <row r="264" spans="12:13">
      <c r="L264" s="11">
        <v>200006</v>
      </c>
      <c r="M264" s="11" t="s">
        <v>473</v>
      </c>
    </row>
    <row r="265" spans="12:13">
      <c r="L265" s="11">
        <v>200007</v>
      </c>
      <c r="M265" s="11" t="s">
        <v>474</v>
      </c>
    </row>
    <row r="266" spans="12:13">
      <c r="L266" s="11">
        <v>200008</v>
      </c>
      <c r="M266" s="11" t="s">
        <v>475</v>
      </c>
    </row>
    <row r="267" spans="12:13">
      <c r="L267" s="11">
        <v>200009</v>
      </c>
      <c r="M267" s="11" t="s">
        <v>476</v>
      </c>
    </row>
    <row r="268" spans="12:13">
      <c r="L268" s="11">
        <v>200010</v>
      </c>
      <c r="M268" s="11" t="s">
        <v>477</v>
      </c>
    </row>
    <row r="269" spans="12:13">
      <c r="L269" s="11">
        <v>200011</v>
      </c>
      <c r="M269" s="11" t="s">
        <v>478</v>
      </c>
    </row>
    <row r="270" spans="12:13">
      <c r="L270" s="11">
        <v>200012</v>
      </c>
      <c r="M270" s="11" t="s">
        <v>479</v>
      </c>
    </row>
    <row r="271" spans="12:13">
      <c r="L271" s="11">
        <v>200013</v>
      </c>
      <c r="M271" s="11" t="s">
        <v>480</v>
      </c>
    </row>
    <row r="272" spans="12:13">
      <c r="L272" s="11">
        <v>200014</v>
      </c>
      <c r="M272" s="11" t="s">
        <v>481</v>
      </c>
    </row>
    <row r="273" spans="12:13">
      <c r="L273" s="11">
        <v>200015</v>
      </c>
      <c r="M273" s="11" t="s">
        <v>482</v>
      </c>
    </row>
    <row r="274" spans="12:13">
      <c r="L274" s="11">
        <v>200016</v>
      </c>
      <c r="M274" s="11" t="s">
        <v>483</v>
      </c>
    </row>
    <row r="275" spans="12:13">
      <c r="L275" s="11">
        <v>200017</v>
      </c>
      <c r="M275" s="11" t="s">
        <v>484</v>
      </c>
    </row>
    <row r="276" spans="12:13">
      <c r="L276" s="11">
        <v>200018</v>
      </c>
      <c r="M276" s="11" t="s">
        <v>485</v>
      </c>
    </row>
    <row r="277" spans="12:13">
      <c r="L277" s="11">
        <v>200019</v>
      </c>
      <c r="M277" s="11" t="s">
        <v>486</v>
      </c>
    </row>
    <row r="278" spans="12:13">
      <c r="L278" s="11">
        <v>200020</v>
      </c>
      <c r="M278" s="11" t="s">
        <v>487</v>
      </c>
    </row>
    <row r="279" spans="12:13">
      <c r="L279" s="11">
        <v>200021</v>
      </c>
      <c r="M279" s="11" t="s">
        <v>488</v>
      </c>
    </row>
    <row r="280" spans="12:13">
      <c r="L280" s="11">
        <v>200022</v>
      </c>
      <c r="M280" s="11" t="s">
        <v>489</v>
      </c>
    </row>
    <row r="281" spans="12:13">
      <c r="L281" s="268">
        <v>200023</v>
      </c>
      <c r="M281" s="268" t="s">
        <v>490</v>
      </c>
    </row>
    <row r="282" spans="12:13">
      <c r="L282" s="11">
        <v>200024</v>
      </c>
      <c r="M282" s="11" t="s">
        <v>491</v>
      </c>
    </row>
    <row r="283" spans="12:13">
      <c r="L283" s="11">
        <v>200025</v>
      </c>
      <c r="M283" s="11" t="s">
        <v>492</v>
      </c>
    </row>
    <row r="284" spans="12:13">
      <c r="L284" s="11">
        <v>200026</v>
      </c>
      <c r="M284" s="11" t="s">
        <v>493</v>
      </c>
    </row>
    <row r="285" spans="12:13">
      <c r="L285" s="11">
        <v>200027</v>
      </c>
      <c r="M285" s="11" t="s">
        <v>494</v>
      </c>
    </row>
    <row r="286" spans="12:13">
      <c r="L286" s="11">
        <v>200028</v>
      </c>
      <c r="M286" s="11" t="s">
        <v>495</v>
      </c>
    </row>
    <row r="287" spans="12:13">
      <c r="L287" s="11">
        <v>200029</v>
      </c>
      <c r="M287" s="11" t="s">
        <v>496</v>
      </c>
    </row>
    <row r="288" spans="12:13">
      <c r="L288" s="11">
        <v>210001</v>
      </c>
      <c r="M288" s="11" t="s">
        <v>497</v>
      </c>
    </row>
    <row r="289" spans="12:13">
      <c r="L289" s="11">
        <v>210002</v>
      </c>
      <c r="M289" s="11" t="s">
        <v>498</v>
      </c>
    </row>
    <row r="290" spans="12:13">
      <c r="L290" s="11">
        <v>210003</v>
      </c>
      <c r="M290" s="11" t="s">
        <v>499</v>
      </c>
    </row>
    <row r="291" spans="12:13">
      <c r="L291" s="274">
        <v>210004</v>
      </c>
      <c r="M291" s="11" t="s">
        <v>698</v>
      </c>
    </row>
    <row r="292" spans="12:13">
      <c r="L292" s="274">
        <v>210005</v>
      </c>
      <c r="M292" s="11" t="s">
        <v>691</v>
      </c>
    </row>
    <row r="293" spans="12:13">
      <c r="L293" s="274">
        <v>210007</v>
      </c>
      <c r="M293" s="11" t="s">
        <v>704</v>
      </c>
    </row>
    <row r="294" spans="12:13">
      <c r="L294" s="274">
        <v>210008</v>
      </c>
      <c r="M294" s="11" t="s">
        <v>695</v>
      </c>
    </row>
    <row r="295" spans="12:13">
      <c r="L295" s="11">
        <v>220001</v>
      </c>
      <c r="M295" s="11" t="s">
        <v>500</v>
      </c>
    </row>
    <row r="296" spans="12:13">
      <c r="L296" s="11">
        <v>220002</v>
      </c>
      <c r="M296" s="11" t="s">
        <v>501</v>
      </c>
    </row>
    <row r="297" spans="12:13">
      <c r="L297" s="11">
        <v>220003</v>
      </c>
      <c r="M297" s="11" t="s">
        <v>502</v>
      </c>
    </row>
    <row r="298" spans="12:13">
      <c r="L298" s="274">
        <v>220004</v>
      </c>
      <c r="M298" s="11" t="s">
        <v>673</v>
      </c>
    </row>
    <row r="299" spans="12:13">
      <c r="L299" s="11">
        <v>220005</v>
      </c>
      <c r="M299" s="11" t="s">
        <v>503</v>
      </c>
    </row>
    <row r="300" spans="12:13">
      <c r="L300" s="11">
        <v>220006</v>
      </c>
      <c r="M300" s="11" t="s">
        <v>504</v>
      </c>
    </row>
    <row r="301" spans="12:13">
      <c r="L301" s="11">
        <v>220007</v>
      </c>
      <c r="M301" s="11" t="s">
        <v>505</v>
      </c>
    </row>
    <row r="302" spans="12:13">
      <c r="L302" s="11">
        <v>230001</v>
      </c>
      <c r="M302" s="11" t="s">
        <v>506</v>
      </c>
    </row>
    <row r="303" spans="12:13">
      <c r="L303" s="11">
        <v>230002</v>
      </c>
      <c r="M303" s="11" t="s">
        <v>507</v>
      </c>
    </row>
    <row r="304" spans="12:13">
      <c r="L304" s="11">
        <v>230003</v>
      </c>
      <c r="M304" s="11" t="s">
        <v>508</v>
      </c>
    </row>
    <row r="305" spans="12:13">
      <c r="L305" s="11">
        <v>230004</v>
      </c>
    </row>
    <row r="306" spans="12:13">
      <c r="L306" s="274">
        <v>230005</v>
      </c>
      <c r="M306" s="11" t="s">
        <v>677</v>
      </c>
    </row>
    <row r="307" spans="12:13">
      <c r="L307" s="11">
        <v>240001</v>
      </c>
      <c r="M307" s="11" t="s">
        <v>509</v>
      </c>
    </row>
    <row r="308" spans="12:13">
      <c r="L308" s="11">
        <v>240002</v>
      </c>
      <c r="M308" s="11" t="s">
        <v>510</v>
      </c>
    </row>
    <row r="309" spans="12:13">
      <c r="L309" s="11">
        <v>240003</v>
      </c>
      <c r="M309" s="11" t="s">
        <v>511</v>
      </c>
    </row>
    <row r="310" spans="12:13">
      <c r="L310" s="11">
        <v>240004</v>
      </c>
      <c r="M310" s="11" t="s">
        <v>512</v>
      </c>
    </row>
    <row r="311" spans="12:13">
      <c r="L311" s="11">
        <v>240005</v>
      </c>
      <c r="M311" s="11" t="s">
        <v>513</v>
      </c>
    </row>
    <row r="312" spans="12:13">
      <c r="L312" s="11">
        <v>240006</v>
      </c>
      <c r="M312" s="11" t="s">
        <v>514</v>
      </c>
    </row>
    <row r="313" spans="12:13">
      <c r="L313" s="11">
        <v>240007</v>
      </c>
      <c r="M313" s="11" t="s">
        <v>515</v>
      </c>
    </row>
    <row r="314" spans="12:13">
      <c r="L314" s="11">
        <v>240008</v>
      </c>
      <c r="M314" s="11" t="s">
        <v>516</v>
      </c>
    </row>
    <row r="315" spans="12:13">
      <c r="L315" s="11">
        <v>240009</v>
      </c>
      <c r="M315" s="11" t="s">
        <v>517</v>
      </c>
    </row>
    <row r="316" spans="12:13">
      <c r="L316" s="11">
        <v>240010</v>
      </c>
      <c r="M316" s="11" t="s">
        <v>518</v>
      </c>
    </row>
    <row r="317" spans="12:13">
      <c r="L317" s="11">
        <v>240011</v>
      </c>
      <c r="M317" s="11" t="s">
        <v>519</v>
      </c>
    </row>
    <row r="318" spans="12:13">
      <c r="L318" s="274">
        <v>240012</v>
      </c>
      <c r="M318" s="11" t="s">
        <v>519</v>
      </c>
    </row>
    <row r="319" spans="12:13">
      <c r="L319" s="11">
        <v>250001</v>
      </c>
      <c r="M319" s="11" t="s">
        <v>520</v>
      </c>
    </row>
    <row r="320" spans="12:13">
      <c r="L320" s="11">
        <v>250002</v>
      </c>
      <c r="M320" s="11" t="s">
        <v>521</v>
      </c>
    </row>
    <row r="321" spans="12:13">
      <c r="L321" s="11">
        <v>250003</v>
      </c>
      <c r="M321" s="11" t="s">
        <v>522</v>
      </c>
    </row>
    <row r="322" spans="12:13">
      <c r="L322" s="11">
        <v>250004</v>
      </c>
      <c r="M322" s="11" t="s">
        <v>523</v>
      </c>
    </row>
    <row r="323" spans="12:13">
      <c r="L323" s="11">
        <v>250005</v>
      </c>
      <c r="M323" s="11" t="s">
        <v>524</v>
      </c>
    </row>
    <row r="324" spans="12:13">
      <c r="L324" s="11">
        <v>250006</v>
      </c>
      <c r="M324" s="11" t="s">
        <v>525</v>
      </c>
    </row>
    <row r="325" spans="12:13">
      <c r="L325" s="11">
        <v>250008</v>
      </c>
      <c r="M325" s="11" t="s">
        <v>526</v>
      </c>
    </row>
    <row r="326" spans="12:13">
      <c r="L326" s="11">
        <v>250009</v>
      </c>
      <c r="M326" s="11" t="s">
        <v>527</v>
      </c>
    </row>
    <row r="327" spans="12:13">
      <c r="L327" s="11">
        <v>260001</v>
      </c>
      <c r="M327" s="11" t="s">
        <v>528</v>
      </c>
    </row>
    <row r="328" spans="12:13">
      <c r="L328" s="11">
        <v>260002</v>
      </c>
      <c r="M328" s="11" t="s">
        <v>529</v>
      </c>
    </row>
    <row r="329" spans="12:13">
      <c r="L329" s="11">
        <v>260003</v>
      </c>
      <c r="M329" s="11" t="s">
        <v>530</v>
      </c>
    </row>
    <row r="330" spans="12:13">
      <c r="L330" s="11">
        <v>260004</v>
      </c>
      <c r="M330" s="11" t="s">
        <v>531</v>
      </c>
    </row>
    <row r="331" spans="12:13">
      <c r="L331" s="11">
        <v>270001</v>
      </c>
      <c r="M331" s="11" t="s">
        <v>532</v>
      </c>
    </row>
    <row r="332" spans="12:13">
      <c r="L332" s="11">
        <v>270002</v>
      </c>
      <c r="M332" s="11" t="s">
        <v>533</v>
      </c>
    </row>
    <row r="333" spans="12:13">
      <c r="L333" s="11">
        <v>270003</v>
      </c>
      <c r="M333" s="11" t="s">
        <v>534</v>
      </c>
    </row>
    <row r="334" spans="12:13">
      <c r="L334" s="11">
        <v>270004</v>
      </c>
      <c r="M334" s="11" t="s">
        <v>535</v>
      </c>
    </row>
    <row r="335" spans="12:13">
      <c r="L335" s="11">
        <v>270005</v>
      </c>
      <c r="M335" s="11" t="s">
        <v>536</v>
      </c>
    </row>
    <row r="336" spans="12:13">
      <c r="L336" s="11">
        <v>270006</v>
      </c>
      <c r="M336" s="11" t="s">
        <v>537</v>
      </c>
    </row>
    <row r="337" spans="12:13">
      <c r="L337" s="11">
        <v>270007</v>
      </c>
      <c r="M337" s="11" t="s">
        <v>538</v>
      </c>
    </row>
    <row r="338" spans="12:13">
      <c r="L338" s="11">
        <v>280001</v>
      </c>
      <c r="M338" s="11" t="s">
        <v>539</v>
      </c>
    </row>
    <row r="339" spans="12:13">
      <c r="L339" s="11">
        <v>280002</v>
      </c>
      <c r="M339" s="11" t="s">
        <v>540</v>
      </c>
    </row>
    <row r="340" spans="12:13">
      <c r="L340" s="11">
        <v>280003</v>
      </c>
      <c r="M340" s="11" t="s">
        <v>541</v>
      </c>
    </row>
    <row r="341" spans="12:13">
      <c r="L341" s="11">
        <v>280004</v>
      </c>
      <c r="M341" s="11" t="s">
        <v>542</v>
      </c>
    </row>
    <row r="342" spans="12:13">
      <c r="L342" s="11">
        <v>280005</v>
      </c>
      <c r="M342" s="11" t="s">
        <v>543</v>
      </c>
    </row>
    <row r="343" spans="12:13">
      <c r="L343" s="11">
        <v>280006</v>
      </c>
      <c r="M343" s="11" t="s">
        <v>544</v>
      </c>
    </row>
    <row r="344" spans="12:13">
      <c r="L344" s="274">
        <v>280007</v>
      </c>
      <c r="M344" s="11" t="s">
        <v>685</v>
      </c>
    </row>
    <row r="345" spans="12:13">
      <c r="L345" s="11">
        <v>280008</v>
      </c>
      <c r="M345" s="11" t="s">
        <v>545</v>
      </c>
    </row>
    <row r="346" spans="12:13">
      <c r="L346" s="11">
        <v>280009</v>
      </c>
      <c r="M346" s="11" t="s">
        <v>546</v>
      </c>
    </row>
    <row r="347" spans="12:13">
      <c r="L347" s="274">
        <v>280010</v>
      </c>
      <c r="M347" s="11" t="s">
        <v>684</v>
      </c>
    </row>
    <row r="348" spans="12:13">
      <c r="L348" s="274">
        <v>280011</v>
      </c>
      <c r="M348" s="11" t="s">
        <v>693</v>
      </c>
    </row>
    <row r="349" spans="12:13">
      <c r="L349" s="11">
        <v>280012</v>
      </c>
      <c r="M349" s="11" t="s">
        <v>547</v>
      </c>
    </row>
    <row r="350" spans="12:13">
      <c r="L350" s="274">
        <v>280013</v>
      </c>
      <c r="M350" s="11" t="s">
        <v>676</v>
      </c>
    </row>
    <row r="351" spans="12:13">
      <c r="L351" s="11">
        <v>280014</v>
      </c>
      <c r="M351" s="11" t="s">
        <v>548</v>
      </c>
    </row>
    <row r="352" spans="12:13">
      <c r="L352" s="11">
        <v>280015</v>
      </c>
      <c r="M352" s="11" t="s">
        <v>549</v>
      </c>
    </row>
    <row r="353" spans="12:13">
      <c r="L353" s="11">
        <v>280016</v>
      </c>
      <c r="M353" s="11" t="s">
        <v>550</v>
      </c>
    </row>
    <row r="354" spans="12:13">
      <c r="L354" s="11">
        <v>280017</v>
      </c>
      <c r="M354" s="11" t="s">
        <v>551</v>
      </c>
    </row>
    <row r="355" spans="12:13">
      <c r="L355" s="274">
        <v>280018</v>
      </c>
      <c r="M355" s="11" t="s">
        <v>683</v>
      </c>
    </row>
    <row r="356" spans="12:13">
      <c r="L356" s="274">
        <v>280019</v>
      </c>
      <c r="M356" s="11" t="s">
        <v>672</v>
      </c>
    </row>
    <row r="357" spans="12:13">
      <c r="L357" s="11">
        <v>290001</v>
      </c>
      <c r="M357" s="11" t="s">
        <v>552</v>
      </c>
    </row>
    <row r="358" spans="12:13">
      <c r="L358" s="11">
        <v>290002</v>
      </c>
      <c r="M358" s="11" t="s">
        <v>234</v>
      </c>
    </row>
    <row r="359" spans="12:13">
      <c r="L359" s="11">
        <v>290003</v>
      </c>
      <c r="M359" s="11" t="s">
        <v>553</v>
      </c>
    </row>
    <row r="360" spans="12:13">
      <c r="L360" s="11">
        <v>290004</v>
      </c>
      <c r="M360" s="11" t="s">
        <v>554</v>
      </c>
    </row>
    <row r="361" spans="12:13">
      <c r="L361" s="11">
        <v>290005</v>
      </c>
      <c r="M361" s="11" t="s">
        <v>555</v>
      </c>
    </row>
    <row r="362" spans="12:13">
      <c r="L362" s="11">
        <v>290006</v>
      </c>
      <c r="M362" s="11" t="s">
        <v>556</v>
      </c>
    </row>
    <row r="363" spans="12:13">
      <c r="L363" s="11">
        <v>290007</v>
      </c>
      <c r="M363" s="11" t="s">
        <v>557</v>
      </c>
    </row>
    <row r="364" spans="12:13">
      <c r="L364" s="11">
        <v>290008</v>
      </c>
      <c r="M364" s="11" t="s">
        <v>558</v>
      </c>
    </row>
    <row r="365" spans="12:13">
      <c r="L365" s="11">
        <v>300001</v>
      </c>
      <c r="M365" s="11" t="s">
        <v>559</v>
      </c>
    </row>
    <row r="366" spans="12:13">
      <c r="L366" s="11">
        <v>300002</v>
      </c>
      <c r="M366" s="11" t="s">
        <v>560</v>
      </c>
    </row>
    <row r="367" spans="12:13">
      <c r="L367" s="11">
        <v>300003</v>
      </c>
      <c r="M367" s="11" t="s">
        <v>561</v>
      </c>
    </row>
    <row r="368" spans="12:13">
      <c r="L368" s="11">
        <v>300004</v>
      </c>
      <c r="M368" s="11" t="s">
        <v>562</v>
      </c>
    </row>
    <row r="369" spans="12:13">
      <c r="L369" s="11">
        <v>300005</v>
      </c>
      <c r="M369" s="11" t="s">
        <v>563</v>
      </c>
    </row>
    <row r="370" spans="12:13">
      <c r="L370" s="11">
        <v>310001</v>
      </c>
      <c r="M370" s="11" t="s">
        <v>564</v>
      </c>
    </row>
    <row r="371" spans="12:13">
      <c r="L371" s="11">
        <v>310002</v>
      </c>
      <c r="M371" s="11" t="s">
        <v>565</v>
      </c>
    </row>
    <row r="372" spans="12:13">
      <c r="L372" s="11">
        <v>310003</v>
      </c>
      <c r="M372" s="11" t="s">
        <v>566</v>
      </c>
    </row>
    <row r="373" spans="12:13">
      <c r="L373" s="11">
        <v>310004</v>
      </c>
      <c r="M373" s="11" t="s">
        <v>567</v>
      </c>
    </row>
    <row r="374" spans="12:13">
      <c r="L374" s="11">
        <v>310005</v>
      </c>
      <c r="M374" s="11" t="s">
        <v>568</v>
      </c>
    </row>
    <row r="375" spans="12:13">
      <c r="L375" s="274">
        <v>310006</v>
      </c>
      <c r="M375" s="11" t="s">
        <v>701</v>
      </c>
    </row>
    <row r="376" spans="12:13">
      <c r="L376" s="11">
        <v>310007</v>
      </c>
      <c r="M376" s="11" t="s">
        <v>569</v>
      </c>
    </row>
    <row r="377" spans="12:13">
      <c r="L377" s="11">
        <v>310008</v>
      </c>
      <c r="M377" s="11" t="s">
        <v>570</v>
      </c>
    </row>
    <row r="378" spans="12:13">
      <c r="L378" s="11">
        <v>320001</v>
      </c>
      <c r="M378" s="11" t="s">
        <v>571</v>
      </c>
    </row>
    <row r="379" spans="12:13">
      <c r="L379" s="11">
        <v>320002</v>
      </c>
      <c r="M379" s="11" t="s">
        <v>572</v>
      </c>
    </row>
    <row r="380" spans="12:13">
      <c r="L380" s="11">
        <v>320003</v>
      </c>
      <c r="M380" s="11" t="s">
        <v>573</v>
      </c>
    </row>
    <row r="381" spans="12:13">
      <c r="L381" s="11">
        <v>320004</v>
      </c>
      <c r="M381" s="11" t="s">
        <v>574</v>
      </c>
    </row>
    <row r="382" spans="12:13">
      <c r="L382" s="11">
        <v>320005</v>
      </c>
      <c r="M382" s="11" t="s">
        <v>575</v>
      </c>
    </row>
    <row r="383" spans="12:13">
      <c r="L383" s="11">
        <v>320006</v>
      </c>
      <c r="M383" s="11" t="s">
        <v>576</v>
      </c>
    </row>
    <row r="384" spans="12:13">
      <c r="L384" s="11">
        <v>320007</v>
      </c>
      <c r="M384" s="11" t="s">
        <v>577</v>
      </c>
    </row>
    <row r="385" spans="12:13">
      <c r="L385" s="274">
        <v>320008</v>
      </c>
      <c r="M385" s="11" t="s">
        <v>682</v>
      </c>
    </row>
    <row r="386" spans="12:13">
      <c r="L386" s="11">
        <v>320009</v>
      </c>
      <c r="M386" s="11" t="s">
        <v>578</v>
      </c>
    </row>
    <row r="387" spans="12:13">
      <c r="L387" s="11">
        <v>320010</v>
      </c>
      <c r="M387" s="11" t="s">
        <v>579</v>
      </c>
    </row>
    <row r="388" spans="12:13">
      <c r="L388" s="11">
        <v>320011</v>
      </c>
      <c r="M388" s="11" t="s">
        <v>580</v>
      </c>
    </row>
    <row r="389" spans="12:13">
      <c r="L389" s="11">
        <v>330001</v>
      </c>
      <c r="M389" s="11" t="s">
        <v>581</v>
      </c>
    </row>
    <row r="390" spans="12:13">
      <c r="L390" s="11">
        <v>330002</v>
      </c>
      <c r="M390" s="11" t="s">
        <v>582</v>
      </c>
    </row>
    <row r="391" spans="12:13">
      <c r="L391" s="11">
        <v>330003</v>
      </c>
      <c r="M391" s="11" t="s">
        <v>583</v>
      </c>
    </row>
    <row r="392" spans="12:13">
      <c r="L392" s="11">
        <v>330004</v>
      </c>
      <c r="M392" s="11" t="s">
        <v>584</v>
      </c>
    </row>
    <row r="393" spans="12:13">
      <c r="L393" s="11">
        <v>340001</v>
      </c>
      <c r="M393" s="11" t="s">
        <v>585</v>
      </c>
    </row>
    <row r="394" spans="12:13">
      <c r="L394" s="11">
        <v>340002</v>
      </c>
      <c r="M394" s="11" t="s">
        <v>586</v>
      </c>
    </row>
    <row r="395" spans="12:13">
      <c r="L395" s="11">
        <v>340003</v>
      </c>
      <c r="M395" s="11" t="s">
        <v>587</v>
      </c>
    </row>
    <row r="396" spans="12:13">
      <c r="L396" s="11">
        <v>340004</v>
      </c>
      <c r="M396" s="11" t="s">
        <v>588</v>
      </c>
    </row>
    <row r="397" spans="12:13">
      <c r="L397" s="11">
        <v>340005</v>
      </c>
      <c r="M397" s="11" t="s">
        <v>589</v>
      </c>
    </row>
    <row r="398" spans="12:13">
      <c r="L398" s="274">
        <v>340006</v>
      </c>
      <c r="M398" s="11" t="s">
        <v>702</v>
      </c>
    </row>
    <row r="399" spans="12:13">
      <c r="L399" s="11">
        <v>340007</v>
      </c>
      <c r="M399" s="11" t="s">
        <v>590</v>
      </c>
    </row>
    <row r="400" spans="12:13">
      <c r="L400" s="11">
        <v>340008</v>
      </c>
      <c r="M400" s="11" t="s">
        <v>591</v>
      </c>
    </row>
    <row r="401" spans="12:13">
      <c r="L401" s="11">
        <v>350001</v>
      </c>
      <c r="M401" s="11" t="s">
        <v>592</v>
      </c>
    </row>
    <row r="402" spans="12:13">
      <c r="L402" s="11">
        <v>350002</v>
      </c>
      <c r="M402" s="11" t="s">
        <v>593</v>
      </c>
    </row>
    <row r="403" spans="12:13">
      <c r="L403" s="11">
        <v>350003</v>
      </c>
      <c r="M403" s="11" t="s">
        <v>594</v>
      </c>
    </row>
    <row r="404" spans="12:13">
      <c r="L404" s="11">
        <v>350004</v>
      </c>
      <c r="M404" s="11" t="s">
        <v>595</v>
      </c>
    </row>
    <row r="405" spans="12:13">
      <c r="L405" s="11">
        <v>350005</v>
      </c>
      <c r="M405" s="11" t="s">
        <v>596</v>
      </c>
    </row>
    <row r="406" spans="12:13">
      <c r="L406" s="11">
        <v>350006</v>
      </c>
      <c r="M406" s="11" t="s">
        <v>597</v>
      </c>
    </row>
    <row r="407" spans="12:13">
      <c r="L407" s="11">
        <v>350007</v>
      </c>
      <c r="M407" s="11" t="s">
        <v>598</v>
      </c>
    </row>
    <row r="408" spans="12:13">
      <c r="L408" s="11">
        <v>360001</v>
      </c>
      <c r="M408" s="11" t="s">
        <v>599</v>
      </c>
    </row>
    <row r="409" spans="12:13">
      <c r="L409" s="11">
        <v>360002</v>
      </c>
      <c r="M409" s="11" t="s">
        <v>600</v>
      </c>
    </row>
    <row r="410" spans="12:13">
      <c r="L410" s="274">
        <v>360003</v>
      </c>
      <c r="M410" s="11" t="s">
        <v>679</v>
      </c>
    </row>
    <row r="411" spans="12:13">
      <c r="L411" s="11">
        <v>360004</v>
      </c>
      <c r="M411" s="11" t="s">
        <v>601</v>
      </c>
    </row>
    <row r="412" spans="12:13">
      <c r="L412" s="11">
        <v>360005</v>
      </c>
      <c r="M412" s="11" t="s">
        <v>602</v>
      </c>
    </row>
    <row r="413" spans="12:13">
      <c r="L413" s="11">
        <v>360006</v>
      </c>
      <c r="M413" s="11" t="s">
        <v>603</v>
      </c>
    </row>
    <row r="414" spans="12:13">
      <c r="L414" s="11">
        <v>370001</v>
      </c>
      <c r="M414" s="11" t="s">
        <v>604</v>
      </c>
    </row>
    <row r="415" spans="12:13">
      <c r="L415" s="11">
        <v>370002</v>
      </c>
      <c r="M415" s="11" t="s">
        <v>605</v>
      </c>
    </row>
    <row r="416" spans="12:13">
      <c r="L416" s="11">
        <v>370003</v>
      </c>
      <c r="M416" s="11" t="s">
        <v>606</v>
      </c>
    </row>
    <row r="417" spans="12:13">
      <c r="L417" s="11">
        <v>370004</v>
      </c>
      <c r="M417" s="11" t="s">
        <v>607</v>
      </c>
    </row>
    <row r="418" spans="12:13">
      <c r="L418" s="11">
        <v>370005</v>
      </c>
      <c r="M418" s="11" t="s">
        <v>608</v>
      </c>
    </row>
    <row r="419" spans="12:13">
      <c r="L419" s="11">
        <v>370006</v>
      </c>
      <c r="M419" s="11" t="s">
        <v>609</v>
      </c>
    </row>
    <row r="420" spans="12:13">
      <c r="L420" s="11">
        <v>370007</v>
      </c>
      <c r="M420" s="11" t="s">
        <v>610</v>
      </c>
    </row>
    <row r="421" spans="12:13">
      <c r="L421" s="11">
        <v>370008</v>
      </c>
      <c r="M421" s="11" t="s">
        <v>611</v>
      </c>
    </row>
    <row r="422" spans="12:13">
      <c r="L422" s="274">
        <v>370009</v>
      </c>
      <c r="M422" s="11" t="s">
        <v>706</v>
      </c>
    </row>
    <row r="423" spans="12:13">
      <c r="L423" s="11">
        <v>370010</v>
      </c>
      <c r="M423" s="11" t="s">
        <v>612</v>
      </c>
    </row>
    <row r="424" spans="12:13">
      <c r="L424" s="11">
        <v>370011</v>
      </c>
      <c r="M424" s="11" t="s">
        <v>613</v>
      </c>
    </row>
    <row r="425" spans="12:13">
      <c r="L425" s="274">
        <v>370012</v>
      </c>
      <c r="M425" s="11" t="s">
        <v>690</v>
      </c>
    </row>
    <row r="426" spans="12:13">
      <c r="L426" s="274">
        <v>370013</v>
      </c>
      <c r="M426" s="11" t="s">
        <v>699</v>
      </c>
    </row>
    <row r="427" spans="12:13">
      <c r="L427" s="11">
        <v>370014</v>
      </c>
      <c r="M427" s="11" t="s">
        <v>614</v>
      </c>
    </row>
    <row r="428" spans="12:13">
      <c r="L428" s="11">
        <v>370015</v>
      </c>
      <c r="M428" s="11" t="s">
        <v>615</v>
      </c>
    </row>
    <row r="429" spans="12:13">
      <c r="L429" s="274">
        <v>370016</v>
      </c>
      <c r="M429" s="11" t="s">
        <v>678</v>
      </c>
    </row>
    <row r="430" spans="12:13">
      <c r="L430" s="11">
        <v>380001</v>
      </c>
      <c r="M430" s="11" t="s">
        <v>616</v>
      </c>
    </row>
    <row r="431" spans="12:13">
      <c r="L431" s="11">
        <v>380002</v>
      </c>
      <c r="M431" s="11" t="s">
        <v>617</v>
      </c>
    </row>
    <row r="432" spans="12:13">
      <c r="L432" s="11">
        <v>380003</v>
      </c>
      <c r="M432" s="11" t="s">
        <v>618</v>
      </c>
    </row>
    <row r="433" spans="12:13">
      <c r="L433" s="11">
        <v>380004</v>
      </c>
      <c r="M433" s="11" t="s">
        <v>619</v>
      </c>
    </row>
    <row r="434" spans="12:13">
      <c r="L434" s="11">
        <v>380005</v>
      </c>
      <c r="M434" s="11" t="s">
        <v>620</v>
      </c>
    </row>
    <row r="435" spans="12:13">
      <c r="L435" s="11">
        <v>380006</v>
      </c>
      <c r="M435" s="11" t="s">
        <v>621</v>
      </c>
    </row>
    <row r="436" spans="12:13">
      <c r="L436" s="11">
        <v>380007</v>
      </c>
      <c r="M436" s="11" t="s">
        <v>622</v>
      </c>
    </row>
    <row r="437" spans="12:13">
      <c r="L437" s="274">
        <v>380008</v>
      </c>
      <c r="M437" s="11" t="s">
        <v>694</v>
      </c>
    </row>
    <row r="438" spans="12:13">
      <c r="L438" s="11">
        <v>380009</v>
      </c>
      <c r="M438" s="11" t="s">
        <v>623</v>
      </c>
    </row>
    <row r="439" spans="12:13">
      <c r="L439" s="11">
        <v>380010</v>
      </c>
      <c r="M439" s="11" t="s">
        <v>624</v>
      </c>
    </row>
    <row r="440" spans="12:13">
      <c r="L440" s="11">
        <v>380011</v>
      </c>
      <c r="M440" s="11" t="s">
        <v>625</v>
      </c>
    </row>
    <row r="441" spans="12:13">
      <c r="L441" s="11">
        <v>380012</v>
      </c>
      <c r="M441" s="11" t="s">
        <v>626</v>
      </c>
    </row>
    <row r="442" spans="12:13">
      <c r="L442" s="11">
        <v>380013</v>
      </c>
      <c r="M442" s="11" t="s">
        <v>627</v>
      </c>
    </row>
    <row r="443" spans="12:13">
      <c r="L443" s="11">
        <v>380014</v>
      </c>
      <c r="M443" s="11" t="s">
        <v>628</v>
      </c>
    </row>
    <row r="444" spans="12:13">
      <c r="L444" s="11">
        <v>380015</v>
      </c>
      <c r="M444" s="11" t="s">
        <v>629</v>
      </c>
    </row>
    <row r="445" spans="12:13">
      <c r="L445" s="11">
        <v>380016</v>
      </c>
      <c r="M445" s="11" t="s">
        <v>630</v>
      </c>
    </row>
    <row r="446" spans="12:13">
      <c r="L446" s="274">
        <v>380017</v>
      </c>
      <c r="M446" s="11" t="s">
        <v>630</v>
      </c>
    </row>
    <row r="447" spans="12:13">
      <c r="L447" s="11">
        <v>380018</v>
      </c>
      <c r="M447" s="11" t="s">
        <v>631</v>
      </c>
    </row>
    <row r="448" spans="12:13">
      <c r="L448" s="274">
        <v>380019</v>
      </c>
      <c r="M448" s="11" t="s">
        <v>687</v>
      </c>
    </row>
    <row r="449" spans="12:13">
      <c r="L449" s="11">
        <v>380020</v>
      </c>
      <c r="M449" s="11" t="s">
        <v>632</v>
      </c>
    </row>
    <row r="450" spans="12:13">
      <c r="L450" s="274">
        <v>380021</v>
      </c>
      <c r="M450" s="11" t="s">
        <v>689</v>
      </c>
    </row>
    <row r="451" spans="12:13">
      <c r="L451" s="11">
        <v>380022</v>
      </c>
      <c r="M451" s="11" t="s">
        <v>633</v>
      </c>
    </row>
    <row r="452" spans="12:13">
      <c r="L452" s="11">
        <v>390001</v>
      </c>
      <c r="M452" s="11" t="s">
        <v>634</v>
      </c>
    </row>
    <row r="453" spans="12:13">
      <c r="L453" s="11">
        <v>390002</v>
      </c>
      <c r="M453" s="11" t="s">
        <v>635</v>
      </c>
    </row>
    <row r="454" spans="12:13">
      <c r="L454" s="11">
        <v>390003</v>
      </c>
      <c r="M454" s="11" t="s">
        <v>636</v>
      </c>
    </row>
    <row r="455" spans="12:13">
      <c r="L455" s="11">
        <v>390004</v>
      </c>
      <c r="M455" s="11" t="s">
        <v>637</v>
      </c>
    </row>
    <row r="456" spans="12:13">
      <c r="L456" s="11">
        <v>390005</v>
      </c>
      <c r="M456" s="11" t="s">
        <v>638</v>
      </c>
    </row>
    <row r="457" spans="12:13">
      <c r="L457" s="11">
        <v>390006</v>
      </c>
      <c r="M457" s="11" t="s">
        <v>639</v>
      </c>
    </row>
    <row r="458" spans="12:13">
      <c r="L458" s="11">
        <v>390007</v>
      </c>
      <c r="M458" s="11" t="s">
        <v>640</v>
      </c>
    </row>
    <row r="459" spans="12:13">
      <c r="L459" s="11">
        <v>390008</v>
      </c>
      <c r="M459" s="11" t="s">
        <v>641</v>
      </c>
    </row>
    <row r="460" spans="12:13">
      <c r="L460" s="11">
        <v>390009</v>
      </c>
      <c r="M460" s="11" t="s">
        <v>642</v>
      </c>
    </row>
    <row r="461" spans="12:13">
      <c r="L461" s="11">
        <v>390010</v>
      </c>
      <c r="M461" s="11" t="s">
        <v>643</v>
      </c>
    </row>
    <row r="462" spans="12:13">
      <c r="L462" s="11">
        <v>390011</v>
      </c>
      <c r="M462" s="11" t="s">
        <v>644</v>
      </c>
    </row>
    <row r="463" spans="12:13">
      <c r="L463" s="11">
        <v>400001</v>
      </c>
      <c r="M463" s="11" t="s">
        <v>645</v>
      </c>
    </row>
    <row r="464" spans="12:13">
      <c r="L464" s="11">
        <v>400002</v>
      </c>
      <c r="M464" s="11" t="s">
        <v>646</v>
      </c>
    </row>
    <row r="465" spans="12:13">
      <c r="L465" s="11">
        <v>400003</v>
      </c>
      <c r="M465" s="11" t="s">
        <v>647</v>
      </c>
    </row>
    <row r="466" spans="12:13">
      <c r="L466" s="11">
        <v>400004</v>
      </c>
      <c r="M466" s="11" t="s">
        <v>648</v>
      </c>
    </row>
    <row r="467" spans="12:13">
      <c r="L467" s="11">
        <v>400005</v>
      </c>
      <c r="M467" s="11" t="s">
        <v>237</v>
      </c>
    </row>
    <row r="468" spans="12:13">
      <c r="L468" s="11">
        <v>400006</v>
      </c>
      <c r="M468" s="11" t="s">
        <v>649</v>
      </c>
    </row>
    <row r="469" spans="12:13">
      <c r="L469" s="11">
        <v>400007</v>
      </c>
      <c r="M469" s="11" t="s">
        <v>650</v>
      </c>
    </row>
    <row r="470" spans="12:13">
      <c r="L470" s="11">
        <v>400008</v>
      </c>
      <c r="M470" s="11" t="s">
        <v>669</v>
      </c>
    </row>
    <row r="471" spans="12:13">
      <c r="L471" s="11">
        <v>400009</v>
      </c>
      <c r="M471" s="11" t="s">
        <v>651</v>
      </c>
    </row>
    <row r="472" spans="12:13">
      <c r="L472" s="11">
        <v>400010</v>
      </c>
      <c r="M472" s="11" t="s">
        <v>652</v>
      </c>
    </row>
    <row r="473" spans="12:13">
      <c r="L473" s="11">
        <v>400011</v>
      </c>
      <c r="M473" s="11" t="s">
        <v>653</v>
      </c>
    </row>
    <row r="474" spans="12:13">
      <c r="L474" s="11">
        <v>400012</v>
      </c>
      <c r="M474" s="11" t="s">
        <v>654</v>
      </c>
    </row>
    <row r="475" spans="12:13">
      <c r="L475" s="11">
        <v>410001</v>
      </c>
      <c r="M475" s="11" t="s">
        <v>655</v>
      </c>
    </row>
    <row r="476" spans="12:13">
      <c r="L476" s="11">
        <v>410002</v>
      </c>
      <c r="M476" s="11" t="s">
        <v>656</v>
      </c>
    </row>
    <row r="477" spans="12:13">
      <c r="L477" s="11">
        <v>410003</v>
      </c>
      <c r="M477" s="11" t="s">
        <v>657</v>
      </c>
    </row>
    <row r="478" spans="12:13">
      <c r="L478" s="11">
        <v>410004</v>
      </c>
      <c r="M478" s="11" t="s">
        <v>658</v>
      </c>
    </row>
    <row r="479" spans="12:13">
      <c r="L479" s="11">
        <v>410005</v>
      </c>
      <c r="M479" s="11" t="s">
        <v>659</v>
      </c>
    </row>
    <row r="480" spans="12:13">
      <c r="L480" s="11">
        <v>420001</v>
      </c>
      <c r="M480" s="11" t="s">
        <v>660</v>
      </c>
    </row>
    <row r="481" spans="12:13">
      <c r="L481" s="11">
        <v>420002</v>
      </c>
      <c r="M481" s="11" t="s">
        <v>661</v>
      </c>
    </row>
    <row r="482" spans="12:13">
      <c r="L482" s="274">
        <v>420003</v>
      </c>
      <c r="M482" s="11" t="s">
        <v>688</v>
      </c>
    </row>
    <row r="483" spans="12:13">
      <c r="L483" s="11">
        <v>430001</v>
      </c>
      <c r="M483" s="11" t="s">
        <v>662</v>
      </c>
    </row>
    <row r="484" spans="12:13" ht="40.5">
      <c r="L484" s="272" t="s">
        <v>221</v>
      </c>
      <c r="M484" s="273" t="s">
        <v>213</v>
      </c>
    </row>
    <row r="485" spans="12:13">
      <c r="L485" s="274"/>
    </row>
    <row r="486" spans="12:13">
      <c r="L486" s="274"/>
    </row>
    <row r="487" spans="12:13">
      <c r="L487" s="274"/>
    </row>
    <row r="488" spans="12:13">
      <c r="L488" s="274"/>
    </row>
    <row r="489" spans="12:13">
      <c r="L489" s="274"/>
    </row>
    <row r="490" spans="12:13">
      <c r="L490" s="274"/>
    </row>
    <row r="491" spans="12:13">
      <c r="L491" s="274"/>
    </row>
    <row r="492" spans="12:13">
      <c r="L492" s="274"/>
    </row>
    <row r="493" spans="12:13">
      <c r="L493" s="274"/>
    </row>
    <row r="494" spans="12:13">
      <c r="L494" s="274"/>
    </row>
    <row r="495" spans="12:13">
      <c r="L495" s="274"/>
    </row>
    <row r="496" spans="12:13">
      <c r="L496" s="274"/>
    </row>
    <row r="497" spans="12:12">
      <c r="L497" s="274"/>
    </row>
    <row r="498" spans="12:12">
      <c r="L498" s="274"/>
    </row>
    <row r="499" spans="12:12">
      <c r="L499" s="274"/>
    </row>
    <row r="500" spans="12:12">
      <c r="L500" s="274"/>
    </row>
    <row r="501" spans="12:12">
      <c r="L501" s="274"/>
    </row>
    <row r="502" spans="12:12">
      <c r="L502" s="274"/>
    </row>
    <row r="503" spans="12:12">
      <c r="L503" s="274"/>
    </row>
    <row r="504" spans="12:12">
      <c r="L504" s="274"/>
    </row>
    <row r="505" spans="12:12">
      <c r="L505" s="274"/>
    </row>
    <row r="506" spans="12:12">
      <c r="L506" s="274"/>
    </row>
    <row r="507" spans="12:12">
      <c r="L507" s="274"/>
    </row>
    <row r="508" spans="12:12">
      <c r="L508" s="274"/>
    </row>
    <row r="509" spans="12:12">
      <c r="L509" s="274"/>
    </row>
    <row r="510" spans="12:12">
      <c r="L510" s="274"/>
    </row>
    <row r="511" spans="12:12">
      <c r="L511" s="274"/>
    </row>
    <row r="512" spans="12:12">
      <c r="L512" s="274"/>
    </row>
    <row r="513" spans="12:12">
      <c r="L513" s="274"/>
    </row>
    <row r="514" spans="12:12">
      <c r="L514" s="274"/>
    </row>
    <row r="515" spans="12:12">
      <c r="L515" s="274"/>
    </row>
    <row r="516" spans="12:12">
      <c r="L516" s="274"/>
    </row>
    <row r="517" spans="12:12">
      <c r="L517" s="274"/>
    </row>
    <row r="518" spans="12:12">
      <c r="L518" s="274"/>
    </row>
    <row r="519" spans="12:12">
      <c r="L519" s="274"/>
    </row>
    <row r="520" spans="12:12">
      <c r="L520" s="274"/>
    </row>
    <row r="521" spans="12:12">
      <c r="L521" s="274"/>
    </row>
    <row r="522" spans="12:12">
      <c r="L522" s="274"/>
    </row>
    <row r="523" spans="12:12">
      <c r="L523" s="274"/>
    </row>
    <row r="524" spans="12:12">
      <c r="L524" s="274"/>
    </row>
    <row r="525" spans="12:12">
      <c r="L525" s="274"/>
    </row>
    <row r="526" spans="12:12">
      <c r="L526" s="274"/>
    </row>
    <row r="527" spans="12:12">
      <c r="L527" s="274"/>
    </row>
    <row r="528" spans="12:12">
      <c r="L528" s="274"/>
    </row>
    <row r="529" spans="12:12">
      <c r="L529" s="274"/>
    </row>
    <row r="530" spans="12:12">
      <c r="L530" s="274"/>
    </row>
    <row r="531" spans="12:12">
      <c r="L531" s="274"/>
    </row>
    <row r="532" spans="12:12">
      <c r="L532" s="274"/>
    </row>
    <row r="533" spans="12:12">
      <c r="L533" s="274"/>
    </row>
    <row r="534" spans="12:12">
      <c r="L534" s="274"/>
    </row>
    <row r="535" spans="12:12">
      <c r="L535" s="274"/>
    </row>
    <row r="536" spans="12:12">
      <c r="L536" s="274"/>
    </row>
    <row r="537" spans="12:12">
      <c r="L537" s="274"/>
    </row>
    <row r="538" spans="12:12">
      <c r="L538" s="274"/>
    </row>
    <row r="539" spans="12:12">
      <c r="L539" s="274"/>
    </row>
    <row r="540" spans="12:12">
      <c r="L540" s="274"/>
    </row>
    <row r="541" spans="12:12">
      <c r="L541" s="274"/>
    </row>
    <row r="542" spans="12:12">
      <c r="L542" s="274"/>
    </row>
    <row r="543" spans="12:12">
      <c r="L543" s="274"/>
    </row>
    <row r="544" spans="12:12">
      <c r="L544" s="274"/>
    </row>
    <row r="545" spans="12:12">
      <c r="L545" s="274"/>
    </row>
    <row r="546" spans="12:12">
      <c r="L546" s="274"/>
    </row>
    <row r="547" spans="12:12">
      <c r="L547" s="274"/>
    </row>
    <row r="548" spans="12:12">
      <c r="L548" s="274"/>
    </row>
    <row r="549" spans="12:12">
      <c r="L549" s="274"/>
    </row>
    <row r="550" spans="12:12">
      <c r="L550" s="274"/>
    </row>
    <row r="551" spans="12:12">
      <c r="L551" s="274"/>
    </row>
    <row r="552" spans="12:12">
      <c r="L552" s="274"/>
    </row>
    <row r="553" spans="12:12">
      <c r="L553" s="274"/>
    </row>
    <row r="554" spans="12:12">
      <c r="L554" s="274"/>
    </row>
    <row r="555" spans="12:12">
      <c r="L555" s="274"/>
    </row>
    <row r="556" spans="12:12">
      <c r="L556" s="274"/>
    </row>
    <row r="557" spans="12:12">
      <c r="L557" s="274"/>
    </row>
    <row r="558" spans="12:12">
      <c r="L558" s="274"/>
    </row>
    <row r="559" spans="12:12">
      <c r="L559" s="274"/>
    </row>
    <row r="560" spans="12:12">
      <c r="L560" s="274"/>
    </row>
    <row r="561" spans="12:12">
      <c r="L561" s="274"/>
    </row>
    <row r="562" spans="12:12">
      <c r="L562" s="274"/>
    </row>
    <row r="563" spans="12:12">
      <c r="L563" s="274"/>
    </row>
    <row r="564" spans="12:12">
      <c r="L564" s="274"/>
    </row>
    <row r="565" spans="12:12">
      <c r="L565" s="274"/>
    </row>
    <row r="566" spans="12:12">
      <c r="L566" s="274"/>
    </row>
    <row r="567" spans="12:12">
      <c r="L567" s="274"/>
    </row>
    <row r="568" spans="12:12">
      <c r="L568" s="274"/>
    </row>
    <row r="569" spans="12:12">
      <c r="L569" s="274"/>
    </row>
    <row r="570" spans="12:12">
      <c r="L570" s="274"/>
    </row>
    <row r="571" spans="12:12">
      <c r="L571" s="274"/>
    </row>
    <row r="572" spans="12:12">
      <c r="L572" s="274"/>
    </row>
    <row r="573" spans="12:12">
      <c r="L573" s="274"/>
    </row>
    <row r="574" spans="12:12">
      <c r="L574" s="274"/>
    </row>
    <row r="575" spans="12:12">
      <c r="L575" s="274"/>
    </row>
    <row r="576" spans="12:12">
      <c r="L576" s="274"/>
    </row>
    <row r="577" spans="12:12">
      <c r="L577" s="274"/>
    </row>
    <row r="578" spans="12:12">
      <c r="L578" s="274"/>
    </row>
    <row r="579" spans="12:12">
      <c r="L579" s="274"/>
    </row>
    <row r="580" spans="12:12">
      <c r="L580" s="274"/>
    </row>
    <row r="581" spans="12:12">
      <c r="L581" s="274"/>
    </row>
    <row r="582" spans="12:12">
      <c r="L582" s="274"/>
    </row>
    <row r="583" spans="12:12">
      <c r="L583" s="274"/>
    </row>
    <row r="584" spans="12:12">
      <c r="L584" s="274"/>
    </row>
    <row r="585" spans="12:12">
      <c r="L585" s="274"/>
    </row>
    <row r="586" spans="12:12">
      <c r="L586" s="274"/>
    </row>
    <row r="587" spans="12:12">
      <c r="L587" s="274"/>
    </row>
    <row r="588" spans="12:12">
      <c r="L588" s="274"/>
    </row>
    <row r="589" spans="12:12">
      <c r="L589" s="274"/>
    </row>
    <row r="590" spans="12:12">
      <c r="L590" s="274"/>
    </row>
    <row r="591" spans="12:12">
      <c r="L591" s="274"/>
    </row>
    <row r="592" spans="12:12">
      <c r="L592" s="274"/>
    </row>
    <row r="593" spans="12:12">
      <c r="L593" s="274"/>
    </row>
    <row r="594" spans="12:12">
      <c r="L594" s="274"/>
    </row>
    <row r="595" spans="12:12">
      <c r="L595" s="274"/>
    </row>
    <row r="596" spans="12:12">
      <c r="L596" s="274"/>
    </row>
    <row r="597" spans="12:12">
      <c r="L597" s="274"/>
    </row>
    <row r="598" spans="12:12">
      <c r="L598" s="274"/>
    </row>
    <row r="599" spans="12:12">
      <c r="L599" s="274"/>
    </row>
    <row r="600" spans="12:12">
      <c r="L600" s="274"/>
    </row>
    <row r="601" spans="12:12">
      <c r="L601" s="274"/>
    </row>
    <row r="602" spans="12:12">
      <c r="L602" s="274"/>
    </row>
    <row r="603" spans="12:12">
      <c r="L603" s="274"/>
    </row>
    <row r="604" spans="12:12">
      <c r="L604" s="274"/>
    </row>
    <row r="605" spans="12:12">
      <c r="L605" s="274"/>
    </row>
    <row r="606" spans="12:12">
      <c r="L606" s="274"/>
    </row>
    <row r="607" spans="12:12">
      <c r="L607" s="274"/>
    </row>
    <row r="608" spans="12:12">
      <c r="L608" s="274"/>
    </row>
    <row r="609" spans="12:12">
      <c r="L609" s="274"/>
    </row>
    <row r="610" spans="12:12">
      <c r="L610" s="274"/>
    </row>
    <row r="611" spans="12:12">
      <c r="L611" s="274"/>
    </row>
    <row r="612" spans="12:12">
      <c r="L612" s="274"/>
    </row>
    <row r="613" spans="12:12">
      <c r="L613" s="274"/>
    </row>
    <row r="614" spans="12:12">
      <c r="L614" s="274"/>
    </row>
    <row r="615" spans="12:12">
      <c r="L615" s="274"/>
    </row>
    <row r="616" spans="12:12">
      <c r="L616" s="274"/>
    </row>
    <row r="617" spans="12:12">
      <c r="L617" s="274"/>
    </row>
    <row r="618" spans="12:12">
      <c r="L618" s="274"/>
    </row>
    <row r="619" spans="12:12">
      <c r="L619" s="274"/>
    </row>
    <row r="620" spans="12:12">
      <c r="L620" s="274"/>
    </row>
    <row r="621" spans="12:12">
      <c r="L621" s="274"/>
    </row>
    <row r="622" spans="12:12">
      <c r="L622" s="274"/>
    </row>
    <row r="623" spans="12:12">
      <c r="L623" s="274"/>
    </row>
    <row r="624" spans="12:12">
      <c r="L624" s="274"/>
    </row>
    <row r="625" spans="12:12">
      <c r="L625" s="274"/>
    </row>
    <row r="626" spans="12:12">
      <c r="L626" s="274"/>
    </row>
    <row r="627" spans="12:12">
      <c r="L627" s="274"/>
    </row>
    <row r="628" spans="12:12">
      <c r="L628" s="274"/>
    </row>
    <row r="629" spans="12:12">
      <c r="L629" s="274"/>
    </row>
    <row r="630" spans="12:12">
      <c r="L630" s="274"/>
    </row>
    <row r="631" spans="12:12">
      <c r="L631" s="274"/>
    </row>
    <row r="632" spans="12:12">
      <c r="L632" s="274"/>
    </row>
    <row r="633" spans="12:12">
      <c r="L633" s="274"/>
    </row>
    <row r="634" spans="12:12">
      <c r="L634" s="274"/>
    </row>
    <row r="635" spans="12:12">
      <c r="L635" s="274"/>
    </row>
    <row r="636" spans="12:12">
      <c r="L636" s="274"/>
    </row>
    <row r="637" spans="12:12">
      <c r="L637" s="274"/>
    </row>
    <row r="638" spans="12:12">
      <c r="L638" s="274"/>
    </row>
    <row r="639" spans="12:12">
      <c r="L639" s="274"/>
    </row>
    <row r="640" spans="12:12">
      <c r="L640" s="274"/>
    </row>
    <row r="641" spans="12:12">
      <c r="L641" s="274"/>
    </row>
    <row r="642" spans="12:12">
      <c r="L642" s="274"/>
    </row>
    <row r="643" spans="12:12">
      <c r="L643" s="274"/>
    </row>
    <row r="644" spans="12:12">
      <c r="L644" s="274"/>
    </row>
    <row r="645" spans="12:12">
      <c r="L645" s="274"/>
    </row>
    <row r="646" spans="12:12">
      <c r="L646" s="274"/>
    </row>
    <row r="647" spans="12:12">
      <c r="L647" s="274"/>
    </row>
    <row r="648" spans="12:12">
      <c r="L648" s="274"/>
    </row>
    <row r="649" spans="12:12">
      <c r="L649" s="274"/>
    </row>
    <row r="650" spans="12:12">
      <c r="L650" s="274"/>
    </row>
    <row r="651" spans="12:12">
      <c r="L651" s="274"/>
    </row>
    <row r="652" spans="12:12">
      <c r="L652" s="274"/>
    </row>
    <row r="653" spans="12:12">
      <c r="L653" s="274"/>
    </row>
    <row r="654" spans="12:12">
      <c r="L654" s="274"/>
    </row>
    <row r="655" spans="12:12">
      <c r="L655" s="274"/>
    </row>
    <row r="656" spans="12:12">
      <c r="L656" s="274"/>
    </row>
    <row r="657" spans="12:12">
      <c r="L657" s="274"/>
    </row>
    <row r="658" spans="12:12">
      <c r="L658" s="274"/>
    </row>
    <row r="659" spans="12:12">
      <c r="L659" s="274"/>
    </row>
    <row r="660" spans="12:12">
      <c r="L660" s="274"/>
    </row>
    <row r="661" spans="12:12">
      <c r="L661" s="274"/>
    </row>
    <row r="662" spans="12:12">
      <c r="L662" s="274"/>
    </row>
    <row r="663" spans="12:12">
      <c r="L663" s="274"/>
    </row>
    <row r="664" spans="12:12">
      <c r="L664" s="274"/>
    </row>
    <row r="665" spans="12:12">
      <c r="L665" s="274"/>
    </row>
    <row r="666" spans="12:12">
      <c r="L666" s="274"/>
    </row>
    <row r="667" spans="12:12">
      <c r="L667" s="274"/>
    </row>
    <row r="668" spans="12:12">
      <c r="L668" s="274"/>
    </row>
    <row r="669" spans="12:12">
      <c r="L669" s="274"/>
    </row>
    <row r="670" spans="12:12">
      <c r="L670" s="274"/>
    </row>
    <row r="671" spans="12:12">
      <c r="L671" s="274"/>
    </row>
    <row r="672" spans="12:12">
      <c r="L672" s="274"/>
    </row>
    <row r="673" spans="12:12">
      <c r="L673" s="274"/>
    </row>
    <row r="674" spans="12:12">
      <c r="L674" s="274"/>
    </row>
    <row r="675" spans="12:12">
      <c r="L675" s="274"/>
    </row>
    <row r="676" spans="12:12">
      <c r="L676" s="274"/>
    </row>
    <row r="677" spans="12:12">
      <c r="L677" s="274"/>
    </row>
    <row r="678" spans="12:12">
      <c r="L678" s="274"/>
    </row>
    <row r="679" spans="12:12">
      <c r="L679" s="274"/>
    </row>
    <row r="680" spans="12:12">
      <c r="L680" s="274"/>
    </row>
    <row r="681" spans="12:12">
      <c r="L681" s="274"/>
    </row>
    <row r="682" spans="12:12">
      <c r="L682" s="274"/>
    </row>
    <row r="683" spans="12:12">
      <c r="L683" s="274"/>
    </row>
    <row r="684" spans="12:12">
      <c r="L684" s="274"/>
    </row>
    <row r="685" spans="12:12">
      <c r="L685" s="274"/>
    </row>
    <row r="686" spans="12:12">
      <c r="L686" s="274"/>
    </row>
    <row r="687" spans="12:12">
      <c r="L687" s="274"/>
    </row>
    <row r="688" spans="12:12">
      <c r="L688" s="274"/>
    </row>
    <row r="689" spans="12:12">
      <c r="L689" s="274"/>
    </row>
    <row r="690" spans="12:12">
      <c r="L690" s="274"/>
    </row>
    <row r="691" spans="12:12">
      <c r="L691" s="274"/>
    </row>
    <row r="692" spans="12:12">
      <c r="L692" s="274"/>
    </row>
    <row r="693" spans="12:12">
      <c r="L693" s="274"/>
    </row>
    <row r="694" spans="12:12">
      <c r="L694" s="274"/>
    </row>
    <row r="695" spans="12:12">
      <c r="L695" s="274"/>
    </row>
    <row r="696" spans="12:12">
      <c r="L696" s="274"/>
    </row>
    <row r="697" spans="12:12">
      <c r="L697" s="274"/>
    </row>
    <row r="698" spans="12:12">
      <c r="L698" s="274"/>
    </row>
    <row r="699" spans="12:12">
      <c r="L699" s="274"/>
    </row>
    <row r="700" spans="12:12">
      <c r="L700" s="274"/>
    </row>
    <row r="701" spans="12:12">
      <c r="L701" s="274"/>
    </row>
    <row r="702" spans="12:12">
      <c r="L702" s="274"/>
    </row>
    <row r="703" spans="12:12">
      <c r="L703" s="274"/>
    </row>
    <row r="704" spans="12:12">
      <c r="L704" s="274"/>
    </row>
    <row r="705" spans="12:12">
      <c r="L705" s="274"/>
    </row>
    <row r="706" spans="12:12">
      <c r="L706" s="274"/>
    </row>
    <row r="707" spans="12:12">
      <c r="L707" s="274"/>
    </row>
    <row r="708" spans="12:12">
      <c r="L708" s="274"/>
    </row>
    <row r="709" spans="12:12">
      <c r="L709" s="274"/>
    </row>
    <row r="710" spans="12:12">
      <c r="L710" s="274"/>
    </row>
    <row r="711" spans="12:12">
      <c r="L711" s="274"/>
    </row>
    <row r="712" spans="12:12">
      <c r="L712" s="274"/>
    </row>
    <row r="713" spans="12:12">
      <c r="L713" s="274"/>
    </row>
    <row r="714" spans="12:12">
      <c r="L714" s="274"/>
    </row>
    <row r="715" spans="12:12">
      <c r="L715" s="274"/>
    </row>
    <row r="716" spans="12:12">
      <c r="L716" s="274"/>
    </row>
    <row r="717" spans="12:12">
      <c r="L717" s="274"/>
    </row>
    <row r="718" spans="12:12">
      <c r="L718" s="274"/>
    </row>
    <row r="719" spans="12:12">
      <c r="L719" s="274"/>
    </row>
    <row r="720" spans="12:12">
      <c r="L720" s="274"/>
    </row>
    <row r="721" spans="12:12">
      <c r="L721" s="274"/>
    </row>
    <row r="722" spans="12:12">
      <c r="L722" s="274"/>
    </row>
    <row r="723" spans="12:12">
      <c r="L723" s="274"/>
    </row>
    <row r="724" spans="12:12">
      <c r="L724" s="274"/>
    </row>
    <row r="725" spans="12:12">
      <c r="L725" s="274"/>
    </row>
    <row r="726" spans="12:12">
      <c r="L726" s="274"/>
    </row>
    <row r="727" spans="12:12">
      <c r="L727" s="274"/>
    </row>
    <row r="728" spans="12:12">
      <c r="L728" s="274"/>
    </row>
    <row r="729" spans="12:12">
      <c r="L729" s="274"/>
    </row>
    <row r="730" spans="12:12">
      <c r="L730" s="274"/>
    </row>
    <row r="731" spans="12:12">
      <c r="L731" s="274"/>
    </row>
    <row r="732" spans="12:12">
      <c r="L732" s="274"/>
    </row>
  </sheetData>
  <sheetProtection password="CA9D" sheet="1" objects="1" scenarios="1"/>
  <conditionalFormatting sqref="L485:L1048576">
    <cfRule type="duplicateValues" dxfId="37" priority="8"/>
  </conditionalFormatting>
  <conditionalFormatting sqref="L1:L229 L231:L484">
    <cfRule type="duplicateValues" dxfId="36" priority="3"/>
  </conditionalFormatting>
  <conditionalFormatting sqref="L230">
    <cfRule type="duplicateValues" dxfId="35" priority="2"/>
  </conditionalFormatting>
  <conditionalFormatting sqref="L1:L484">
    <cfRule type="duplicateValues" dxfId="34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85"/>
  <sheetViews>
    <sheetView workbookViewId="0">
      <selection activeCell="A2" sqref="A2:D485"/>
    </sheetView>
  </sheetViews>
  <sheetFormatPr defaultRowHeight="15"/>
  <cols>
    <col min="1" max="1" width="9.140625" style="1"/>
    <col min="2" max="2" width="11.140625" style="1" customWidth="1"/>
    <col min="3" max="3" width="65" style="1" customWidth="1"/>
  </cols>
  <sheetData>
    <row r="1" spans="1:4">
      <c r="A1" s="1">
        <v>1</v>
      </c>
      <c r="B1" s="1">
        <v>2</v>
      </c>
      <c r="C1" s="1">
        <v>3</v>
      </c>
      <c r="D1">
        <v>4</v>
      </c>
    </row>
    <row r="2" spans="1:4">
      <c r="A2" s="11"/>
      <c r="B2" s="11">
        <v>10001</v>
      </c>
      <c r="C2" s="11" t="s">
        <v>233</v>
      </c>
      <c r="D2">
        <f>B3-B2</f>
        <v>1</v>
      </c>
    </row>
    <row r="3" spans="1:4">
      <c r="A3" s="11"/>
      <c r="B3" s="11">
        <v>10002</v>
      </c>
      <c r="C3" s="11" t="s">
        <v>234</v>
      </c>
      <c r="D3">
        <f t="shared" ref="D3:D66" si="0">B4-B3</f>
        <v>1</v>
      </c>
    </row>
    <row r="4" spans="1:4">
      <c r="A4" s="11"/>
      <c r="B4" s="11">
        <v>10003</v>
      </c>
      <c r="C4" s="11" t="s">
        <v>235</v>
      </c>
      <c r="D4">
        <f t="shared" si="0"/>
        <v>1</v>
      </c>
    </row>
    <row r="5" spans="1:4">
      <c r="A5" s="11"/>
      <c r="B5" s="11">
        <v>10004</v>
      </c>
      <c r="C5" s="11" t="s">
        <v>236</v>
      </c>
      <c r="D5">
        <f t="shared" si="0"/>
        <v>1</v>
      </c>
    </row>
    <row r="6" spans="1:4">
      <c r="A6" s="11"/>
      <c r="B6" s="11">
        <v>10005</v>
      </c>
      <c r="C6" s="11" t="s">
        <v>237</v>
      </c>
      <c r="D6">
        <f t="shared" si="0"/>
        <v>1</v>
      </c>
    </row>
    <row r="7" spans="1:4">
      <c r="A7" s="11"/>
      <c r="B7" s="11">
        <v>10006</v>
      </c>
      <c r="C7" s="11" t="s">
        <v>238</v>
      </c>
      <c r="D7">
        <f t="shared" si="0"/>
        <v>1</v>
      </c>
    </row>
    <row r="8" spans="1:4">
      <c r="A8" s="11"/>
      <c r="B8" s="11">
        <v>10007</v>
      </c>
      <c r="C8" s="11" t="s">
        <v>239</v>
      </c>
      <c r="D8">
        <f t="shared" si="0"/>
        <v>1</v>
      </c>
    </row>
    <row r="9" spans="1:4">
      <c r="A9" s="11"/>
      <c r="B9" s="11">
        <v>10008</v>
      </c>
      <c r="C9" s="11" t="s">
        <v>240</v>
      </c>
      <c r="D9">
        <f t="shared" si="0"/>
        <v>1</v>
      </c>
    </row>
    <row r="10" spans="1:4">
      <c r="A10" s="11"/>
      <c r="B10" s="11">
        <v>10009</v>
      </c>
      <c r="C10" s="11" t="s">
        <v>241</v>
      </c>
      <c r="D10">
        <f t="shared" si="0"/>
        <v>1</v>
      </c>
    </row>
    <row r="11" spans="1:4">
      <c r="A11" s="11"/>
      <c r="B11" s="11">
        <v>10010</v>
      </c>
      <c r="C11" s="11" t="s">
        <v>242</v>
      </c>
      <c r="D11">
        <f t="shared" si="0"/>
        <v>1</v>
      </c>
    </row>
    <row r="12" spans="1:4">
      <c r="A12" s="11"/>
      <c r="B12" s="11">
        <v>10011</v>
      </c>
      <c r="C12" s="11" t="s">
        <v>243</v>
      </c>
      <c r="D12">
        <f t="shared" si="0"/>
        <v>1</v>
      </c>
    </row>
    <row r="13" spans="1:4">
      <c r="A13" s="11"/>
      <c r="B13" s="11">
        <v>10012</v>
      </c>
      <c r="C13" s="11" t="s">
        <v>244</v>
      </c>
      <c r="D13">
        <f t="shared" si="0"/>
        <v>1</v>
      </c>
    </row>
    <row r="14" spans="1:4">
      <c r="A14" s="199">
        <v>2017</v>
      </c>
      <c r="B14" s="198">
        <v>10013</v>
      </c>
      <c r="C14" s="1" t="s">
        <v>707</v>
      </c>
      <c r="D14">
        <f t="shared" si="0"/>
        <v>1</v>
      </c>
    </row>
    <row r="15" spans="1:4">
      <c r="A15" s="11"/>
      <c r="B15" s="11">
        <v>10014</v>
      </c>
      <c r="C15" s="11" t="s">
        <v>245</v>
      </c>
      <c r="D15">
        <f t="shared" si="0"/>
        <v>1</v>
      </c>
    </row>
    <row r="16" spans="1:4">
      <c r="A16" s="199">
        <v>2017</v>
      </c>
      <c r="B16" s="198">
        <v>10015</v>
      </c>
      <c r="C16" s="1" t="s">
        <v>696</v>
      </c>
      <c r="D16">
        <f t="shared" si="0"/>
        <v>1</v>
      </c>
    </row>
    <row r="17" spans="1:4">
      <c r="A17" s="11"/>
      <c r="B17" s="11">
        <v>10016</v>
      </c>
      <c r="C17" s="11" t="s">
        <v>246</v>
      </c>
      <c r="D17">
        <f t="shared" si="0"/>
        <v>1</v>
      </c>
    </row>
    <row r="18" spans="1:4">
      <c r="A18" s="148"/>
      <c r="B18" s="11">
        <v>10017</v>
      </c>
      <c r="C18" s="11" t="s">
        <v>247</v>
      </c>
      <c r="D18">
        <f t="shared" si="0"/>
        <v>9984</v>
      </c>
    </row>
    <row r="19" spans="1:4">
      <c r="A19" s="11"/>
      <c r="B19" s="11">
        <v>20001</v>
      </c>
      <c r="C19" s="11" t="s">
        <v>259</v>
      </c>
      <c r="D19">
        <f t="shared" si="0"/>
        <v>1</v>
      </c>
    </row>
    <row r="20" spans="1:4">
      <c r="A20" s="11"/>
      <c r="B20" s="11">
        <v>20002</v>
      </c>
      <c r="C20" s="11" t="s">
        <v>260</v>
      </c>
      <c r="D20">
        <f t="shared" si="0"/>
        <v>1</v>
      </c>
    </row>
    <row r="21" spans="1:4">
      <c r="A21" s="199">
        <v>2017</v>
      </c>
      <c r="B21" s="198">
        <v>20003</v>
      </c>
      <c r="C21" s="1" t="s">
        <v>710</v>
      </c>
      <c r="D21">
        <f t="shared" si="0"/>
        <v>1</v>
      </c>
    </row>
    <row r="22" spans="1:4">
      <c r="A22" s="11"/>
      <c r="B22" s="11">
        <v>20004</v>
      </c>
      <c r="C22" s="11" t="s">
        <v>261</v>
      </c>
      <c r="D22">
        <f t="shared" si="0"/>
        <v>1</v>
      </c>
    </row>
    <row r="23" spans="1:4">
      <c r="A23" s="11"/>
      <c r="B23" s="11">
        <v>20005</v>
      </c>
      <c r="C23" s="11" t="s">
        <v>262</v>
      </c>
      <c r="D23">
        <f t="shared" si="0"/>
        <v>1</v>
      </c>
    </row>
    <row r="24" spans="1:4">
      <c r="A24" s="11"/>
      <c r="B24" s="11">
        <v>20006</v>
      </c>
      <c r="C24" s="11" t="s">
        <v>263</v>
      </c>
      <c r="D24">
        <f t="shared" si="0"/>
        <v>1</v>
      </c>
    </row>
    <row r="25" spans="1:4">
      <c r="A25" s="11"/>
      <c r="B25" s="11">
        <v>20007</v>
      </c>
      <c r="C25" s="11" t="s">
        <v>264</v>
      </c>
      <c r="D25">
        <f t="shared" si="0"/>
        <v>1</v>
      </c>
    </row>
    <row r="26" spans="1:4">
      <c r="A26" s="11"/>
      <c r="B26" s="11">
        <v>20008</v>
      </c>
      <c r="C26" s="11" t="s">
        <v>265</v>
      </c>
      <c r="D26">
        <f t="shared" si="0"/>
        <v>1</v>
      </c>
    </row>
    <row r="27" spans="1:4">
      <c r="A27" s="11"/>
      <c r="B27" s="11">
        <v>20009</v>
      </c>
      <c r="C27" s="11" t="s">
        <v>266</v>
      </c>
      <c r="D27">
        <f t="shared" si="0"/>
        <v>1</v>
      </c>
    </row>
    <row r="28" spans="1:4">
      <c r="A28" s="11"/>
      <c r="B28" s="11">
        <v>20010</v>
      </c>
      <c r="C28" s="11" t="s">
        <v>267</v>
      </c>
      <c r="D28">
        <f t="shared" si="0"/>
        <v>9991</v>
      </c>
    </row>
    <row r="29" spans="1:4">
      <c r="A29" s="11"/>
      <c r="B29" s="11">
        <v>30001</v>
      </c>
      <c r="C29" s="11" t="s">
        <v>268</v>
      </c>
      <c r="D29">
        <f t="shared" si="0"/>
        <v>1</v>
      </c>
    </row>
    <row r="30" spans="1:4">
      <c r="A30" s="11"/>
      <c r="B30" s="11">
        <v>30002</v>
      </c>
      <c r="C30" s="11" t="s">
        <v>269</v>
      </c>
      <c r="D30">
        <f t="shared" si="0"/>
        <v>1</v>
      </c>
    </row>
    <row r="31" spans="1:4">
      <c r="A31" s="11"/>
      <c r="B31" s="11">
        <v>30003</v>
      </c>
      <c r="C31" s="11" t="s">
        <v>270</v>
      </c>
      <c r="D31">
        <f t="shared" si="0"/>
        <v>1</v>
      </c>
    </row>
    <row r="32" spans="1:4">
      <c r="A32" s="11"/>
      <c r="B32" s="11">
        <v>30004</v>
      </c>
      <c r="C32" s="11" t="s">
        <v>271</v>
      </c>
      <c r="D32">
        <f t="shared" si="0"/>
        <v>1</v>
      </c>
    </row>
    <row r="33" spans="1:4">
      <c r="A33" s="11"/>
      <c r="B33" s="11">
        <v>30005</v>
      </c>
      <c r="C33" s="11" t="s">
        <v>272</v>
      </c>
      <c r="D33">
        <f t="shared" si="0"/>
        <v>1</v>
      </c>
    </row>
    <row r="34" spans="1:4">
      <c r="A34" s="11"/>
      <c r="B34" s="11">
        <v>30006</v>
      </c>
      <c r="C34" s="11" t="s">
        <v>273</v>
      </c>
      <c r="D34">
        <f t="shared" si="0"/>
        <v>1</v>
      </c>
    </row>
    <row r="35" spans="1:4">
      <c r="A35" s="11"/>
      <c r="B35" s="11">
        <v>30007</v>
      </c>
      <c r="C35" s="11" t="s">
        <v>274</v>
      </c>
      <c r="D35">
        <f t="shared" si="0"/>
        <v>1</v>
      </c>
    </row>
    <row r="36" spans="1:4">
      <c r="A36" s="11"/>
      <c r="B36" s="11">
        <v>30008</v>
      </c>
      <c r="C36" s="11" t="s">
        <v>275</v>
      </c>
      <c r="D36">
        <f t="shared" si="0"/>
        <v>1</v>
      </c>
    </row>
    <row r="37" spans="1:4">
      <c r="A37" s="11"/>
      <c r="B37" s="11">
        <v>30009</v>
      </c>
      <c r="C37" s="11" t="s">
        <v>276</v>
      </c>
      <c r="D37">
        <f t="shared" si="0"/>
        <v>1</v>
      </c>
    </row>
    <row r="38" spans="1:4">
      <c r="A38" s="11"/>
      <c r="B38" s="11">
        <v>30010</v>
      </c>
      <c r="C38" s="11" t="s">
        <v>277</v>
      </c>
      <c r="D38">
        <f t="shared" si="0"/>
        <v>1</v>
      </c>
    </row>
    <row r="39" spans="1:4">
      <c r="A39" s="11"/>
      <c r="B39" s="11">
        <v>30011</v>
      </c>
      <c r="C39" s="11" t="s">
        <v>278</v>
      </c>
      <c r="D39">
        <f t="shared" si="0"/>
        <v>1</v>
      </c>
    </row>
    <row r="40" spans="1:4">
      <c r="A40" s="11"/>
      <c r="B40" s="11">
        <v>30012</v>
      </c>
      <c r="C40" s="11" t="s">
        <v>279</v>
      </c>
      <c r="D40">
        <f t="shared" si="0"/>
        <v>1</v>
      </c>
    </row>
    <row r="41" spans="1:4">
      <c r="A41" s="11"/>
      <c r="B41" s="11">
        <v>30013</v>
      </c>
      <c r="C41" s="11" t="s">
        <v>280</v>
      </c>
      <c r="D41">
        <f t="shared" si="0"/>
        <v>1</v>
      </c>
    </row>
    <row r="42" spans="1:4">
      <c r="A42" s="11"/>
      <c r="B42" s="11">
        <v>30014</v>
      </c>
      <c r="C42" s="11" t="s">
        <v>281</v>
      </c>
      <c r="D42">
        <f t="shared" si="0"/>
        <v>9987</v>
      </c>
    </row>
    <row r="43" spans="1:4">
      <c r="A43" s="11"/>
      <c r="B43" s="11">
        <v>40001</v>
      </c>
      <c r="C43" s="11" t="s">
        <v>282</v>
      </c>
      <c r="D43">
        <f t="shared" si="0"/>
        <v>1</v>
      </c>
    </row>
    <row r="44" spans="1:4">
      <c r="A44" s="11"/>
      <c r="B44" s="11">
        <v>40002</v>
      </c>
      <c r="C44" s="11" t="s">
        <v>283</v>
      </c>
      <c r="D44">
        <f t="shared" si="0"/>
        <v>1</v>
      </c>
    </row>
    <row r="45" spans="1:4">
      <c r="A45" s="11"/>
      <c r="B45" s="11">
        <v>40003</v>
      </c>
      <c r="C45" s="11" t="s">
        <v>284</v>
      </c>
      <c r="D45">
        <f t="shared" si="0"/>
        <v>1</v>
      </c>
    </row>
    <row r="46" spans="1:4">
      <c r="A46" s="11"/>
      <c r="B46" s="11">
        <v>40004</v>
      </c>
      <c r="C46" s="11" t="s">
        <v>285</v>
      </c>
      <c r="D46">
        <f t="shared" si="0"/>
        <v>1</v>
      </c>
    </row>
    <row r="47" spans="1:4">
      <c r="A47" s="199">
        <v>2017</v>
      </c>
      <c r="B47" s="198">
        <v>40005</v>
      </c>
      <c r="C47" s="1" t="s">
        <v>708</v>
      </c>
      <c r="D47">
        <f t="shared" si="0"/>
        <v>1</v>
      </c>
    </row>
    <row r="48" spans="1:4">
      <c r="A48" s="11"/>
      <c r="B48" s="11">
        <v>40006</v>
      </c>
      <c r="C48" s="11" t="s">
        <v>286</v>
      </c>
      <c r="D48">
        <f t="shared" si="0"/>
        <v>1</v>
      </c>
    </row>
    <row r="49" spans="1:4">
      <c r="A49" s="11"/>
      <c r="B49" s="11">
        <v>40007</v>
      </c>
      <c r="C49" s="11" t="s">
        <v>287</v>
      </c>
      <c r="D49">
        <f t="shared" si="0"/>
        <v>1</v>
      </c>
    </row>
    <row r="50" spans="1:4">
      <c r="A50" s="11"/>
      <c r="B50" s="11">
        <v>40008</v>
      </c>
      <c r="C50" s="11" t="s">
        <v>288</v>
      </c>
      <c r="D50">
        <f t="shared" si="0"/>
        <v>1</v>
      </c>
    </row>
    <row r="51" spans="1:4">
      <c r="A51" s="11"/>
      <c r="B51" s="11">
        <v>40009</v>
      </c>
      <c r="C51" s="11" t="s">
        <v>289</v>
      </c>
      <c r="D51">
        <f t="shared" si="0"/>
        <v>1</v>
      </c>
    </row>
    <row r="52" spans="1:4">
      <c r="A52" s="11"/>
      <c r="B52" s="11">
        <v>40010</v>
      </c>
      <c r="C52" s="11" t="s">
        <v>276</v>
      </c>
      <c r="D52">
        <f t="shared" si="0"/>
        <v>1</v>
      </c>
    </row>
    <row r="53" spans="1:4">
      <c r="A53" s="11"/>
      <c r="B53" s="11">
        <v>40011</v>
      </c>
      <c r="C53" s="11" t="s">
        <v>290</v>
      </c>
      <c r="D53">
        <f t="shared" si="0"/>
        <v>1</v>
      </c>
    </row>
    <row r="54" spans="1:4">
      <c r="A54" s="11"/>
      <c r="B54" s="11">
        <v>40012</v>
      </c>
      <c r="C54" s="11" t="s">
        <v>291</v>
      </c>
      <c r="D54" s="203">
        <f t="shared" si="0"/>
        <v>2</v>
      </c>
    </row>
    <row r="55" spans="1:4">
      <c r="A55" s="11"/>
      <c r="B55" s="11">
        <v>40014</v>
      </c>
      <c r="C55" s="11" t="s">
        <v>292</v>
      </c>
      <c r="D55">
        <f t="shared" si="0"/>
        <v>1</v>
      </c>
    </row>
    <row r="56" spans="1:4">
      <c r="A56" s="11"/>
      <c r="B56" s="11">
        <v>40015</v>
      </c>
      <c r="C56" s="11" t="s">
        <v>293</v>
      </c>
      <c r="D56">
        <f t="shared" si="0"/>
        <v>1</v>
      </c>
    </row>
    <row r="57" spans="1:4">
      <c r="A57" s="11"/>
      <c r="B57" s="11">
        <v>40016</v>
      </c>
      <c r="C57" s="11" t="s">
        <v>294</v>
      </c>
      <c r="D57">
        <f t="shared" si="0"/>
        <v>1</v>
      </c>
    </row>
    <row r="58" spans="1:4">
      <c r="A58" s="11"/>
      <c r="B58" s="11">
        <v>40017</v>
      </c>
      <c r="C58" s="11" t="s">
        <v>295</v>
      </c>
      <c r="D58">
        <f t="shared" si="0"/>
        <v>1</v>
      </c>
    </row>
    <row r="59" spans="1:4">
      <c r="A59" s="11"/>
      <c r="B59" s="11">
        <v>40018</v>
      </c>
      <c r="C59" s="11" t="s">
        <v>296</v>
      </c>
      <c r="D59">
        <f t="shared" si="0"/>
        <v>1</v>
      </c>
    </row>
    <row r="60" spans="1:4">
      <c r="A60" s="11"/>
      <c r="B60" s="11">
        <v>40019</v>
      </c>
      <c r="C60" s="11" t="s">
        <v>297</v>
      </c>
      <c r="D60">
        <f t="shared" si="0"/>
        <v>1</v>
      </c>
    </row>
    <row r="61" spans="1:4">
      <c r="A61" s="11"/>
      <c r="B61" s="11">
        <v>40020</v>
      </c>
      <c r="C61" s="11" t="s">
        <v>298</v>
      </c>
      <c r="D61">
        <f t="shared" si="0"/>
        <v>1</v>
      </c>
    </row>
    <row r="62" spans="1:4">
      <c r="A62" s="11"/>
      <c r="B62" s="11">
        <v>40021</v>
      </c>
      <c r="C62" s="11" t="s">
        <v>299</v>
      </c>
      <c r="D62">
        <f t="shared" si="0"/>
        <v>1</v>
      </c>
    </row>
    <row r="63" spans="1:4">
      <c r="A63" s="11"/>
      <c r="B63" s="11">
        <v>40022</v>
      </c>
      <c r="C63" s="11" t="s">
        <v>300</v>
      </c>
      <c r="D63">
        <f t="shared" si="0"/>
        <v>1</v>
      </c>
    </row>
    <row r="64" spans="1:4">
      <c r="A64" s="11"/>
      <c r="B64" s="11">
        <v>40023</v>
      </c>
      <c r="C64" s="11" t="s">
        <v>301</v>
      </c>
      <c r="D64">
        <f t="shared" si="0"/>
        <v>1</v>
      </c>
    </row>
    <row r="65" spans="1:4">
      <c r="A65" s="11"/>
      <c r="B65" s="11">
        <v>40024</v>
      </c>
      <c r="C65" s="11" t="s">
        <v>302</v>
      </c>
      <c r="D65">
        <f t="shared" si="0"/>
        <v>1</v>
      </c>
    </row>
    <row r="66" spans="1:4">
      <c r="A66" s="11"/>
      <c r="B66" s="11">
        <v>40025</v>
      </c>
      <c r="C66" s="11" t="s">
        <v>303</v>
      </c>
      <c r="D66">
        <f t="shared" si="0"/>
        <v>1</v>
      </c>
    </row>
    <row r="67" spans="1:4">
      <c r="A67" s="148"/>
      <c r="B67" s="11">
        <v>40026</v>
      </c>
      <c r="C67" s="11" t="s">
        <v>304</v>
      </c>
      <c r="D67">
        <f t="shared" ref="D67:D130" si="1">B68-B67</f>
        <v>1</v>
      </c>
    </row>
    <row r="68" spans="1:4">
      <c r="A68" s="11"/>
      <c r="B68" s="11">
        <v>40027</v>
      </c>
      <c r="C68" s="11" t="s">
        <v>305</v>
      </c>
      <c r="D68">
        <f t="shared" si="1"/>
        <v>1</v>
      </c>
    </row>
    <row r="69" spans="1:4">
      <c r="A69" s="11"/>
      <c r="B69" s="11">
        <v>40028</v>
      </c>
      <c r="C69" s="11" t="s">
        <v>306</v>
      </c>
      <c r="D69">
        <f t="shared" si="1"/>
        <v>1</v>
      </c>
    </row>
    <row r="70" spans="1:4">
      <c r="A70" s="11"/>
      <c r="B70" s="11">
        <v>40029</v>
      </c>
      <c r="C70" s="11" t="s">
        <v>307</v>
      </c>
      <c r="D70">
        <f t="shared" si="1"/>
        <v>1</v>
      </c>
    </row>
    <row r="71" spans="1:4">
      <c r="A71" s="11"/>
      <c r="B71" s="11">
        <v>40030</v>
      </c>
      <c r="C71" s="11" t="s">
        <v>308</v>
      </c>
      <c r="D71">
        <f t="shared" si="1"/>
        <v>1</v>
      </c>
    </row>
    <row r="72" spans="1:4">
      <c r="A72" s="11"/>
      <c r="B72" s="11">
        <v>40031</v>
      </c>
      <c r="C72" s="11" t="s">
        <v>309</v>
      </c>
      <c r="D72">
        <f t="shared" si="1"/>
        <v>1</v>
      </c>
    </row>
    <row r="73" spans="1:4">
      <c r="A73" s="11"/>
      <c r="B73" s="11">
        <v>40032</v>
      </c>
      <c r="C73" s="11" t="s">
        <v>310</v>
      </c>
      <c r="D73">
        <f t="shared" si="1"/>
        <v>1</v>
      </c>
    </row>
    <row r="74" spans="1:4">
      <c r="A74" s="11"/>
      <c r="B74" s="11">
        <v>40033</v>
      </c>
      <c r="C74" s="11" t="s">
        <v>311</v>
      </c>
      <c r="D74">
        <f t="shared" si="1"/>
        <v>1</v>
      </c>
    </row>
    <row r="75" spans="1:4">
      <c r="A75" s="11"/>
      <c r="B75" s="11">
        <v>40034</v>
      </c>
      <c r="C75" s="11" t="s">
        <v>312</v>
      </c>
      <c r="D75">
        <f t="shared" si="1"/>
        <v>1</v>
      </c>
    </row>
    <row r="76" spans="1:4">
      <c r="A76" s="11"/>
      <c r="B76" s="11">
        <v>40035</v>
      </c>
      <c r="C76" s="11" t="s">
        <v>313</v>
      </c>
      <c r="D76">
        <f t="shared" si="1"/>
        <v>1</v>
      </c>
    </row>
    <row r="77" spans="1:4">
      <c r="A77" s="11"/>
      <c r="B77" s="11">
        <v>40036</v>
      </c>
      <c r="C77" s="11" t="s">
        <v>314</v>
      </c>
      <c r="D77">
        <f t="shared" si="1"/>
        <v>1</v>
      </c>
    </row>
    <row r="78" spans="1:4">
      <c r="A78" s="11"/>
      <c r="B78" s="11">
        <v>40037</v>
      </c>
      <c r="C78" s="11" t="s">
        <v>315</v>
      </c>
      <c r="D78">
        <f t="shared" si="1"/>
        <v>1</v>
      </c>
    </row>
    <row r="79" spans="1:4">
      <c r="A79" s="11"/>
      <c r="B79" s="11">
        <v>40038</v>
      </c>
      <c r="C79" s="11" t="s">
        <v>316</v>
      </c>
      <c r="D79">
        <f t="shared" si="1"/>
        <v>1</v>
      </c>
    </row>
    <row r="80" spans="1:4">
      <c r="A80" s="11"/>
      <c r="B80" s="11">
        <v>40039</v>
      </c>
      <c r="C80" s="11" t="s">
        <v>317</v>
      </c>
      <c r="D80">
        <f t="shared" si="1"/>
        <v>1</v>
      </c>
    </row>
    <row r="81" spans="1:4">
      <c r="A81" s="11"/>
      <c r="B81" s="11">
        <v>40040</v>
      </c>
      <c r="C81" s="11" t="s">
        <v>318</v>
      </c>
      <c r="D81">
        <f t="shared" si="1"/>
        <v>1</v>
      </c>
    </row>
    <row r="82" spans="1:4">
      <c r="A82" s="11"/>
      <c r="B82" s="11">
        <v>40041</v>
      </c>
      <c r="C82" s="11" t="s">
        <v>319</v>
      </c>
      <c r="D82">
        <f t="shared" si="1"/>
        <v>1</v>
      </c>
    </row>
    <row r="83" spans="1:4">
      <c r="A83" s="11"/>
      <c r="B83" s="11">
        <v>40042</v>
      </c>
      <c r="C83" s="11" t="s">
        <v>320</v>
      </c>
      <c r="D83">
        <f t="shared" si="1"/>
        <v>1</v>
      </c>
    </row>
    <row r="84" spans="1:4">
      <c r="A84" s="11"/>
      <c r="B84" s="11">
        <v>40043</v>
      </c>
      <c r="C84" s="11" t="s">
        <v>321</v>
      </c>
      <c r="D84">
        <f t="shared" si="1"/>
        <v>1</v>
      </c>
    </row>
    <row r="85" spans="1:4">
      <c r="A85" s="11"/>
      <c r="B85" s="11">
        <v>40044</v>
      </c>
      <c r="C85" s="11" t="s">
        <v>322</v>
      </c>
      <c r="D85">
        <f t="shared" si="1"/>
        <v>1</v>
      </c>
    </row>
    <row r="86" spans="1:4">
      <c r="A86" s="11"/>
      <c r="B86" s="11">
        <v>40045</v>
      </c>
      <c r="C86" s="11" t="s">
        <v>323</v>
      </c>
      <c r="D86">
        <f t="shared" si="1"/>
        <v>1</v>
      </c>
    </row>
    <row r="87" spans="1:4">
      <c r="A87" s="11"/>
      <c r="B87" s="11">
        <v>40046</v>
      </c>
      <c r="C87" s="11" t="s">
        <v>324</v>
      </c>
      <c r="D87">
        <f t="shared" si="1"/>
        <v>1</v>
      </c>
    </row>
    <row r="88" spans="1:4">
      <c r="A88" s="11"/>
      <c r="B88" s="11">
        <v>40047</v>
      </c>
      <c r="C88" s="11" t="s">
        <v>325</v>
      </c>
      <c r="D88">
        <f t="shared" si="1"/>
        <v>1</v>
      </c>
    </row>
    <row r="89" spans="1:4">
      <c r="A89" s="11"/>
      <c r="B89" s="11">
        <v>40048</v>
      </c>
      <c r="C89" s="11" t="s">
        <v>326</v>
      </c>
      <c r="D89">
        <f t="shared" si="1"/>
        <v>1</v>
      </c>
    </row>
    <row r="90" spans="1:4">
      <c r="A90" s="11"/>
      <c r="B90" s="11">
        <v>40049</v>
      </c>
      <c r="C90" s="11" t="s">
        <v>327</v>
      </c>
      <c r="D90">
        <f t="shared" si="1"/>
        <v>1</v>
      </c>
    </row>
    <row r="91" spans="1:4">
      <c r="A91" s="11"/>
      <c r="B91" s="11">
        <v>40050</v>
      </c>
      <c r="C91" s="11" t="s">
        <v>328</v>
      </c>
      <c r="D91">
        <f t="shared" si="1"/>
        <v>1</v>
      </c>
    </row>
    <row r="92" spans="1:4">
      <c r="A92" s="11"/>
      <c r="B92" s="11">
        <v>40051</v>
      </c>
      <c r="C92" s="11" t="s">
        <v>329</v>
      </c>
      <c r="D92">
        <f t="shared" si="1"/>
        <v>1</v>
      </c>
    </row>
    <row r="93" spans="1:4">
      <c r="A93" s="11"/>
      <c r="B93" s="11">
        <v>40052</v>
      </c>
      <c r="C93" s="11" t="s">
        <v>330</v>
      </c>
      <c r="D93">
        <f t="shared" si="1"/>
        <v>1</v>
      </c>
    </row>
    <row r="94" spans="1:4">
      <c r="A94" s="11"/>
      <c r="B94" s="11">
        <v>40053</v>
      </c>
      <c r="C94" s="11" t="s">
        <v>331</v>
      </c>
      <c r="D94">
        <f t="shared" si="1"/>
        <v>1</v>
      </c>
    </row>
    <row r="95" spans="1:4">
      <c r="A95" s="11"/>
      <c r="B95" s="11">
        <v>40054</v>
      </c>
      <c r="C95" s="11" t="s">
        <v>332</v>
      </c>
      <c r="D95">
        <f t="shared" si="1"/>
        <v>1</v>
      </c>
    </row>
    <row r="96" spans="1:4">
      <c r="A96" s="11"/>
      <c r="B96" s="11">
        <v>40055</v>
      </c>
      <c r="C96" s="11" t="s">
        <v>333</v>
      </c>
      <c r="D96">
        <f t="shared" si="1"/>
        <v>1</v>
      </c>
    </row>
    <row r="97" spans="1:4">
      <c r="A97" s="11"/>
      <c r="B97" s="11">
        <v>40056</v>
      </c>
      <c r="C97" s="11" t="s">
        <v>334</v>
      </c>
      <c r="D97">
        <f t="shared" si="1"/>
        <v>1</v>
      </c>
    </row>
    <row r="98" spans="1:4">
      <c r="A98" s="11"/>
      <c r="B98" s="11">
        <v>40057</v>
      </c>
      <c r="C98" s="11" t="s">
        <v>335</v>
      </c>
      <c r="D98">
        <f t="shared" si="1"/>
        <v>1</v>
      </c>
    </row>
    <row r="99" spans="1:4">
      <c r="A99" s="11"/>
      <c r="B99" s="11">
        <v>40058</v>
      </c>
      <c r="C99" s="11" t="s">
        <v>336</v>
      </c>
      <c r="D99">
        <f t="shared" si="1"/>
        <v>1</v>
      </c>
    </row>
    <row r="100" spans="1:4">
      <c r="A100" s="11"/>
      <c r="B100" s="11">
        <v>40059</v>
      </c>
      <c r="C100" s="11" t="s">
        <v>337</v>
      </c>
      <c r="D100">
        <f t="shared" si="1"/>
        <v>1</v>
      </c>
    </row>
    <row r="101" spans="1:4">
      <c r="A101" s="11"/>
      <c r="B101" s="11">
        <v>40060</v>
      </c>
      <c r="C101" s="11" t="s">
        <v>338</v>
      </c>
      <c r="D101">
        <f t="shared" si="1"/>
        <v>1</v>
      </c>
    </row>
    <row r="102" spans="1:4">
      <c r="A102" s="11"/>
      <c r="B102" s="11">
        <v>40061</v>
      </c>
      <c r="C102" s="11" t="s">
        <v>339</v>
      </c>
      <c r="D102">
        <f t="shared" si="1"/>
        <v>1</v>
      </c>
    </row>
    <row r="103" spans="1:4">
      <c r="A103" s="11"/>
      <c r="B103" s="11">
        <v>40062</v>
      </c>
      <c r="C103" s="11" t="s">
        <v>340</v>
      </c>
      <c r="D103">
        <f t="shared" si="1"/>
        <v>1</v>
      </c>
    </row>
    <row r="104" spans="1:4">
      <c r="A104" s="11"/>
      <c r="B104" s="11">
        <v>40063</v>
      </c>
      <c r="C104" s="11" t="s">
        <v>341</v>
      </c>
      <c r="D104">
        <f t="shared" si="1"/>
        <v>38</v>
      </c>
    </row>
    <row r="105" spans="1:4">
      <c r="A105" s="199">
        <v>2017</v>
      </c>
      <c r="B105" s="198">
        <v>40101</v>
      </c>
      <c r="C105" s="1" t="s">
        <v>670</v>
      </c>
      <c r="D105">
        <f t="shared" si="1"/>
        <v>1</v>
      </c>
    </row>
    <row r="106" spans="1:4">
      <c r="A106" s="11"/>
      <c r="B106" s="11">
        <v>40102</v>
      </c>
      <c r="C106" s="11" t="s">
        <v>342</v>
      </c>
      <c r="D106">
        <f t="shared" si="1"/>
        <v>1</v>
      </c>
    </row>
    <row r="107" spans="1:4">
      <c r="A107" s="11"/>
      <c r="B107" s="11">
        <v>40103</v>
      </c>
      <c r="C107" s="11" t="s">
        <v>343</v>
      </c>
      <c r="D107">
        <f t="shared" si="1"/>
        <v>9898</v>
      </c>
    </row>
    <row r="108" spans="1:4">
      <c r="A108" s="11"/>
      <c r="B108" s="11">
        <v>50001</v>
      </c>
      <c r="C108" s="11" t="s">
        <v>344</v>
      </c>
      <c r="D108">
        <f t="shared" si="1"/>
        <v>1</v>
      </c>
    </row>
    <row r="109" spans="1:4">
      <c r="A109" s="11"/>
      <c r="B109" s="11">
        <v>50002</v>
      </c>
      <c r="C109" s="11" t="s">
        <v>345</v>
      </c>
      <c r="D109">
        <f t="shared" si="1"/>
        <v>1</v>
      </c>
    </row>
    <row r="110" spans="1:4">
      <c r="A110" s="11"/>
      <c r="B110" s="11">
        <v>50003</v>
      </c>
      <c r="C110" s="11" t="s">
        <v>235</v>
      </c>
      <c r="D110">
        <f t="shared" si="1"/>
        <v>1</v>
      </c>
    </row>
    <row r="111" spans="1:4">
      <c r="A111" s="11"/>
      <c r="B111" s="11">
        <v>50004</v>
      </c>
      <c r="C111" s="11" t="s">
        <v>346</v>
      </c>
      <c r="D111">
        <f t="shared" si="1"/>
        <v>1</v>
      </c>
    </row>
    <row r="112" spans="1:4">
      <c r="A112" s="11"/>
      <c r="B112" s="11">
        <v>50005</v>
      </c>
      <c r="C112" s="11" t="s">
        <v>347</v>
      </c>
      <c r="D112">
        <f t="shared" si="1"/>
        <v>1</v>
      </c>
    </row>
    <row r="113" spans="1:4">
      <c r="A113" s="11"/>
      <c r="B113" s="11">
        <v>50006</v>
      </c>
      <c r="C113" s="11" t="s">
        <v>348</v>
      </c>
      <c r="D113">
        <f t="shared" si="1"/>
        <v>1</v>
      </c>
    </row>
    <row r="114" spans="1:4">
      <c r="A114" s="11"/>
      <c r="B114" s="11">
        <v>50007</v>
      </c>
      <c r="C114" s="11" t="s">
        <v>349</v>
      </c>
      <c r="D114">
        <f t="shared" si="1"/>
        <v>1</v>
      </c>
    </row>
    <row r="115" spans="1:4">
      <c r="A115" s="11"/>
      <c r="B115" s="11">
        <v>50008</v>
      </c>
      <c r="C115" s="11" t="s">
        <v>350</v>
      </c>
      <c r="D115">
        <f t="shared" si="1"/>
        <v>1</v>
      </c>
    </row>
    <row r="116" spans="1:4">
      <c r="A116" s="11"/>
      <c r="B116" s="11">
        <v>50009</v>
      </c>
      <c r="C116" s="11" t="s">
        <v>351</v>
      </c>
      <c r="D116">
        <f t="shared" si="1"/>
        <v>1</v>
      </c>
    </row>
    <row r="117" spans="1:4">
      <c r="A117" s="11"/>
      <c r="B117" s="11">
        <v>50010</v>
      </c>
      <c r="C117" s="11" t="s">
        <v>352</v>
      </c>
      <c r="D117">
        <f t="shared" si="1"/>
        <v>9991</v>
      </c>
    </row>
    <row r="118" spans="1:4">
      <c r="A118" s="11"/>
      <c r="B118" s="11">
        <v>60001</v>
      </c>
      <c r="C118" s="11" t="s">
        <v>353</v>
      </c>
      <c r="D118">
        <f t="shared" si="1"/>
        <v>1</v>
      </c>
    </row>
    <row r="119" spans="1:4">
      <c r="A119" s="11"/>
      <c r="B119" s="11">
        <v>60002</v>
      </c>
      <c r="C119" s="11" t="s">
        <v>354</v>
      </c>
      <c r="D119">
        <f t="shared" si="1"/>
        <v>1</v>
      </c>
    </row>
    <row r="120" spans="1:4">
      <c r="A120" s="11"/>
      <c r="B120" s="11">
        <v>60003</v>
      </c>
      <c r="C120" s="11" t="s">
        <v>355</v>
      </c>
      <c r="D120">
        <f t="shared" si="1"/>
        <v>1</v>
      </c>
    </row>
    <row r="121" spans="1:4">
      <c r="A121" s="11"/>
      <c r="B121" s="11">
        <v>60004</v>
      </c>
      <c r="C121" s="11" t="s">
        <v>356</v>
      </c>
      <c r="D121">
        <f t="shared" si="1"/>
        <v>1</v>
      </c>
    </row>
    <row r="122" spans="1:4">
      <c r="A122" s="11"/>
      <c r="B122" s="11">
        <v>60005</v>
      </c>
      <c r="C122" s="11" t="s">
        <v>357</v>
      </c>
      <c r="D122">
        <f t="shared" si="1"/>
        <v>1</v>
      </c>
    </row>
    <row r="123" spans="1:4">
      <c r="A123" s="11"/>
      <c r="B123" s="11">
        <v>60006</v>
      </c>
      <c r="C123" s="11" t="s">
        <v>358</v>
      </c>
      <c r="D123">
        <f t="shared" si="1"/>
        <v>1</v>
      </c>
    </row>
    <row r="124" spans="1:4">
      <c r="A124" s="199">
        <v>2017</v>
      </c>
      <c r="B124" s="198">
        <v>60007</v>
      </c>
      <c r="C124" s="1" t="s">
        <v>674</v>
      </c>
      <c r="D124">
        <f t="shared" si="1"/>
        <v>1</v>
      </c>
    </row>
    <row r="125" spans="1:4">
      <c r="A125" s="11"/>
      <c r="B125" s="11">
        <v>60008</v>
      </c>
      <c r="C125" s="11" t="s">
        <v>359</v>
      </c>
      <c r="D125">
        <f t="shared" si="1"/>
        <v>1</v>
      </c>
    </row>
    <row r="126" spans="1:4">
      <c r="A126" s="11"/>
      <c r="B126" s="11">
        <v>60009</v>
      </c>
      <c r="C126" s="11" t="s">
        <v>360</v>
      </c>
      <c r="D126">
        <f t="shared" si="1"/>
        <v>9992</v>
      </c>
    </row>
    <row r="127" spans="1:4">
      <c r="A127" s="11"/>
      <c r="B127" s="11">
        <v>70001</v>
      </c>
      <c r="C127" s="11" t="s">
        <v>361</v>
      </c>
      <c r="D127">
        <f t="shared" si="1"/>
        <v>1</v>
      </c>
    </row>
    <row r="128" spans="1:4">
      <c r="A128" s="11"/>
      <c r="B128" s="11">
        <v>70002</v>
      </c>
      <c r="C128" s="11" t="s">
        <v>362</v>
      </c>
      <c r="D128">
        <f t="shared" si="1"/>
        <v>1</v>
      </c>
    </row>
    <row r="129" spans="1:4">
      <c r="A129" s="11"/>
      <c r="B129" s="11">
        <v>70003</v>
      </c>
      <c r="C129" s="11" t="s">
        <v>363</v>
      </c>
      <c r="D129">
        <f t="shared" si="1"/>
        <v>1</v>
      </c>
    </row>
    <row r="130" spans="1:4">
      <c r="A130" s="11"/>
      <c r="B130" s="11">
        <v>70004</v>
      </c>
      <c r="C130" s="11" t="s">
        <v>364</v>
      </c>
      <c r="D130">
        <f t="shared" si="1"/>
        <v>1</v>
      </c>
    </row>
    <row r="131" spans="1:4">
      <c r="A131" s="11"/>
      <c r="B131" s="11">
        <v>70005</v>
      </c>
      <c r="C131" s="11" t="s">
        <v>365</v>
      </c>
      <c r="D131">
        <f t="shared" ref="D131:D194" si="2">B132-B131</f>
        <v>1</v>
      </c>
    </row>
    <row r="132" spans="1:4">
      <c r="A132" s="11"/>
      <c r="B132" s="11">
        <v>70006</v>
      </c>
      <c r="C132" s="11" t="s">
        <v>366</v>
      </c>
      <c r="D132">
        <f t="shared" si="2"/>
        <v>1</v>
      </c>
    </row>
    <row r="133" spans="1:4">
      <c r="A133" s="199">
        <v>2017</v>
      </c>
      <c r="B133" s="198">
        <v>70007</v>
      </c>
      <c r="C133" s="1" t="s">
        <v>375</v>
      </c>
      <c r="D133">
        <f t="shared" si="2"/>
        <v>1</v>
      </c>
    </row>
    <row r="134" spans="1:4">
      <c r="A134" s="11"/>
      <c r="B134" s="11">
        <v>70008</v>
      </c>
      <c r="C134" s="11" t="s">
        <v>367</v>
      </c>
      <c r="D134">
        <f t="shared" si="2"/>
        <v>1</v>
      </c>
    </row>
    <row r="135" spans="1:4">
      <c r="A135" s="11"/>
      <c r="B135" s="11">
        <v>70009</v>
      </c>
      <c r="C135" s="11" t="s">
        <v>368</v>
      </c>
      <c r="D135">
        <f t="shared" si="2"/>
        <v>1</v>
      </c>
    </row>
    <row r="136" spans="1:4">
      <c r="A136" s="11"/>
      <c r="B136" s="11">
        <v>70010</v>
      </c>
      <c r="C136" s="11" t="s">
        <v>369</v>
      </c>
      <c r="D136">
        <f t="shared" si="2"/>
        <v>1</v>
      </c>
    </row>
    <row r="137" spans="1:4">
      <c r="A137" s="11"/>
      <c r="B137" s="11">
        <v>70011</v>
      </c>
      <c r="C137" s="11" t="s">
        <v>370</v>
      </c>
      <c r="D137">
        <f t="shared" si="2"/>
        <v>1</v>
      </c>
    </row>
    <row r="138" spans="1:4">
      <c r="A138" s="11"/>
      <c r="B138" s="11">
        <v>70012</v>
      </c>
      <c r="C138" s="11" t="s">
        <v>371</v>
      </c>
      <c r="D138">
        <f t="shared" si="2"/>
        <v>1</v>
      </c>
    </row>
    <row r="139" spans="1:4">
      <c r="A139" s="11"/>
      <c r="B139" s="11">
        <v>70013</v>
      </c>
      <c r="C139" s="11" t="s">
        <v>372</v>
      </c>
      <c r="D139">
        <f t="shared" si="2"/>
        <v>1</v>
      </c>
    </row>
    <row r="140" spans="1:4">
      <c r="A140" s="11"/>
      <c r="B140" s="11">
        <v>70014</v>
      </c>
      <c r="C140" s="11" t="s">
        <v>373</v>
      </c>
      <c r="D140">
        <f t="shared" si="2"/>
        <v>1</v>
      </c>
    </row>
    <row r="141" spans="1:4">
      <c r="A141" s="11"/>
      <c r="B141" s="11">
        <v>70015</v>
      </c>
      <c r="C141" s="11" t="s">
        <v>374</v>
      </c>
      <c r="D141">
        <f t="shared" si="2"/>
        <v>1</v>
      </c>
    </row>
    <row r="142" spans="1:4">
      <c r="A142" s="11"/>
      <c r="B142" s="11">
        <v>70016</v>
      </c>
      <c r="C142" s="11" t="s">
        <v>375</v>
      </c>
      <c r="D142">
        <f t="shared" si="2"/>
        <v>1</v>
      </c>
    </row>
    <row r="143" spans="1:4">
      <c r="A143" s="11"/>
      <c r="B143" s="11">
        <v>70017</v>
      </c>
      <c r="C143" s="11" t="s">
        <v>376</v>
      </c>
      <c r="D143">
        <f t="shared" si="2"/>
        <v>1</v>
      </c>
    </row>
    <row r="144" spans="1:4">
      <c r="A144" s="199">
        <v>2017</v>
      </c>
      <c r="B144" s="198">
        <v>70018</v>
      </c>
      <c r="C144" s="1" t="s">
        <v>675</v>
      </c>
      <c r="D144">
        <f t="shared" si="2"/>
        <v>9983</v>
      </c>
    </row>
    <row r="145" spans="1:4">
      <c r="A145" s="11"/>
      <c r="B145" s="11">
        <v>80001</v>
      </c>
      <c r="C145" s="11" t="s">
        <v>377</v>
      </c>
      <c r="D145">
        <f t="shared" si="2"/>
        <v>1</v>
      </c>
    </row>
    <row r="146" spans="1:4">
      <c r="A146" s="11"/>
      <c r="B146" s="11">
        <v>80002</v>
      </c>
      <c r="C146" s="11" t="s">
        <v>378</v>
      </c>
      <c r="D146">
        <f t="shared" si="2"/>
        <v>1</v>
      </c>
    </row>
    <row r="147" spans="1:4">
      <c r="A147" s="199">
        <v>2017</v>
      </c>
      <c r="B147" s="198">
        <v>80003</v>
      </c>
      <c r="C147" s="1" t="s">
        <v>686</v>
      </c>
      <c r="D147">
        <f t="shared" si="2"/>
        <v>1</v>
      </c>
    </row>
    <row r="148" spans="1:4">
      <c r="A148" s="199">
        <v>2017</v>
      </c>
      <c r="B148" s="198">
        <v>80004</v>
      </c>
      <c r="C148" s="1" t="s">
        <v>697</v>
      </c>
      <c r="D148">
        <f t="shared" si="2"/>
        <v>1</v>
      </c>
    </row>
    <row r="149" spans="1:4">
      <c r="A149" s="11"/>
      <c r="B149" s="11">
        <v>80005</v>
      </c>
      <c r="C149" s="11" t="s">
        <v>379</v>
      </c>
      <c r="D149">
        <f t="shared" si="2"/>
        <v>1</v>
      </c>
    </row>
    <row r="150" spans="1:4">
      <c r="A150" s="11"/>
      <c r="B150" s="11">
        <v>80006</v>
      </c>
      <c r="C150" s="11" t="s">
        <v>380</v>
      </c>
      <c r="D150">
        <f t="shared" si="2"/>
        <v>1</v>
      </c>
    </row>
    <row r="151" spans="1:4">
      <c r="A151" s="199">
        <v>2017</v>
      </c>
      <c r="B151" s="198">
        <v>80007</v>
      </c>
      <c r="C151" s="1" t="s">
        <v>681</v>
      </c>
      <c r="D151">
        <f t="shared" si="2"/>
        <v>9994</v>
      </c>
    </row>
    <row r="152" spans="1:4">
      <c r="A152" s="11"/>
      <c r="B152" s="11">
        <v>90001</v>
      </c>
      <c r="C152" s="11" t="s">
        <v>381</v>
      </c>
      <c r="D152">
        <f t="shared" si="2"/>
        <v>1</v>
      </c>
    </row>
    <row r="153" spans="1:4">
      <c r="A153" s="11"/>
      <c r="B153" s="11">
        <v>90002</v>
      </c>
      <c r="C153" s="11" t="s">
        <v>382</v>
      </c>
      <c r="D153">
        <f t="shared" si="2"/>
        <v>1</v>
      </c>
    </row>
    <row r="154" spans="1:4">
      <c r="A154" s="11"/>
      <c r="B154" s="11">
        <v>90003</v>
      </c>
      <c r="C154" s="11" t="s">
        <v>383</v>
      </c>
      <c r="D154">
        <f t="shared" si="2"/>
        <v>1</v>
      </c>
    </row>
    <row r="155" spans="1:4">
      <c r="A155" s="11"/>
      <c r="B155" s="11">
        <v>90004</v>
      </c>
      <c r="C155" s="11" t="s">
        <v>384</v>
      </c>
      <c r="D155">
        <f t="shared" si="2"/>
        <v>1</v>
      </c>
    </row>
    <row r="156" spans="1:4">
      <c r="A156" s="11"/>
      <c r="B156" s="11">
        <v>90005</v>
      </c>
      <c r="C156" s="11" t="s">
        <v>385</v>
      </c>
      <c r="D156">
        <f t="shared" si="2"/>
        <v>1</v>
      </c>
    </row>
    <row r="157" spans="1:4">
      <c r="A157" s="11"/>
      <c r="B157" s="11">
        <v>90006</v>
      </c>
      <c r="C157" s="11" t="s">
        <v>386</v>
      </c>
      <c r="D157">
        <f t="shared" si="2"/>
        <v>1</v>
      </c>
    </row>
    <row r="158" spans="1:4">
      <c r="A158" s="11"/>
      <c r="B158" s="11">
        <v>90007</v>
      </c>
      <c r="C158" s="11" t="s">
        <v>387</v>
      </c>
      <c r="D158">
        <f t="shared" si="2"/>
        <v>1</v>
      </c>
    </row>
    <row r="159" spans="1:4">
      <c r="A159" s="11"/>
      <c r="B159" s="11">
        <v>90008</v>
      </c>
      <c r="C159" s="11" t="s">
        <v>388</v>
      </c>
      <c r="D159">
        <f t="shared" si="2"/>
        <v>1</v>
      </c>
    </row>
    <row r="160" spans="1:4">
      <c r="A160" s="199">
        <v>2017</v>
      </c>
      <c r="B160" s="198">
        <v>90009</v>
      </c>
      <c r="C160" s="1" t="s">
        <v>709</v>
      </c>
      <c r="D160">
        <f t="shared" si="2"/>
        <v>1</v>
      </c>
    </row>
    <row r="161" spans="1:4">
      <c r="A161" s="11"/>
      <c r="B161" s="11">
        <v>90010</v>
      </c>
      <c r="C161" s="11" t="s">
        <v>389</v>
      </c>
      <c r="D161">
        <f t="shared" si="2"/>
        <v>1</v>
      </c>
    </row>
    <row r="162" spans="1:4">
      <c r="A162" s="11"/>
      <c r="B162" s="11">
        <v>90011</v>
      </c>
      <c r="C162" s="11" t="s">
        <v>390</v>
      </c>
      <c r="D162">
        <f t="shared" si="2"/>
        <v>1</v>
      </c>
    </row>
    <row r="163" spans="1:4">
      <c r="A163" s="148"/>
      <c r="B163" s="11">
        <v>90012</v>
      </c>
      <c r="C163" s="11" t="s">
        <v>391</v>
      </c>
      <c r="D163">
        <f t="shared" si="2"/>
        <v>1</v>
      </c>
    </row>
    <row r="164" spans="1:4">
      <c r="A164" s="11"/>
      <c r="B164" s="11">
        <v>90013</v>
      </c>
      <c r="C164" s="11" t="s">
        <v>392</v>
      </c>
      <c r="D164">
        <f t="shared" si="2"/>
        <v>1</v>
      </c>
    </row>
    <row r="165" spans="1:4">
      <c r="A165" s="11"/>
      <c r="B165" s="11">
        <v>90014</v>
      </c>
      <c r="C165" s="11" t="s">
        <v>393</v>
      </c>
      <c r="D165">
        <f t="shared" si="2"/>
        <v>1</v>
      </c>
    </row>
    <row r="166" spans="1:4">
      <c r="A166" s="11"/>
      <c r="B166" s="11">
        <v>90015</v>
      </c>
      <c r="C166" s="11" t="s">
        <v>394</v>
      </c>
      <c r="D166" s="203">
        <f t="shared" si="2"/>
        <v>2</v>
      </c>
    </row>
    <row r="167" spans="1:4">
      <c r="A167" s="199">
        <v>2017</v>
      </c>
      <c r="B167" s="198">
        <v>90017</v>
      </c>
      <c r="C167" s="1" t="s">
        <v>393</v>
      </c>
      <c r="D167">
        <f t="shared" si="2"/>
        <v>83</v>
      </c>
    </row>
    <row r="168" spans="1:4">
      <c r="A168" s="148"/>
      <c r="B168" s="11">
        <v>90100</v>
      </c>
      <c r="C168" s="11" t="s">
        <v>248</v>
      </c>
      <c r="D168">
        <f t="shared" si="2"/>
        <v>9901</v>
      </c>
    </row>
    <row r="169" spans="1:4">
      <c r="A169" s="11"/>
      <c r="B169" s="11">
        <v>100001</v>
      </c>
      <c r="C169" s="11" t="s">
        <v>395</v>
      </c>
      <c r="D169">
        <f t="shared" si="2"/>
        <v>1</v>
      </c>
    </row>
    <row r="170" spans="1:4">
      <c r="A170" s="11"/>
      <c r="B170" s="11">
        <v>100002</v>
      </c>
      <c r="C170" s="11" t="s">
        <v>396</v>
      </c>
      <c r="D170">
        <f t="shared" si="2"/>
        <v>1</v>
      </c>
    </row>
    <row r="171" spans="1:4">
      <c r="A171" s="11"/>
      <c r="B171" s="11">
        <v>100003</v>
      </c>
      <c r="C171" s="11" t="s">
        <v>397</v>
      </c>
      <c r="D171">
        <f t="shared" si="2"/>
        <v>1</v>
      </c>
    </row>
    <row r="172" spans="1:4">
      <c r="A172" s="11"/>
      <c r="B172" s="11">
        <v>100004</v>
      </c>
      <c r="C172" s="11" t="s">
        <v>398</v>
      </c>
      <c r="D172">
        <f t="shared" si="2"/>
        <v>1</v>
      </c>
    </row>
    <row r="173" spans="1:4">
      <c r="A173" s="11"/>
      <c r="B173" s="11">
        <v>100005</v>
      </c>
      <c r="C173" s="11" t="s">
        <v>399</v>
      </c>
      <c r="D173">
        <f t="shared" si="2"/>
        <v>9996</v>
      </c>
    </row>
    <row r="174" spans="1:4">
      <c r="A174" s="11"/>
      <c r="B174" s="11">
        <v>110001</v>
      </c>
      <c r="C174" s="11" t="s">
        <v>249</v>
      </c>
      <c r="D174">
        <f t="shared" si="2"/>
        <v>1</v>
      </c>
    </row>
    <row r="175" spans="1:4">
      <c r="A175" s="11"/>
      <c r="B175" s="11">
        <v>110002</v>
      </c>
      <c r="C175" s="11" t="s">
        <v>250</v>
      </c>
      <c r="D175">
        <f t="shared" si="2"/>
        <v>1</v>
      </c>
    </row>
    <row r="176" spans="1:4">
      <c r="A176" s="11"/>
      <c r="B176" s="11">
        <v>110003</v>
      </c>
      <c r="C176" s="11" t="s">
        <v>251</v>
      </c>
      <c r="D176">
        <f t="shared" si="2"/>
        <v>1</v>
      </c>
    </row>
    <row r="177" spans="1:4">
      <c r="A177" s="11"/>
      <c r="B177" s="11">
        <v>110004</v>
      </c>
      <c r="C177" s="11" t="s">
        <v>252</v>
      </c>
      <c r="D177">
        <f t="shared" si="2"/>
        <v>1</v>
      </c>
    </row>
    <row r="178" spans="1:4">
      <c r="A178" s="11"/>
      <c r="B178" s="11">
        <v>110005</v>
      </c>
      <c r="C178" s="11" t="s">
        <v>253</v>
      </c>
      <c r="D178">
        <f t="shared" si="2"/>
        <v>1</v>
      </c>
    </row>
    <row r="179" spans="1:4">
      <c r="A179" s="11"/>
      <c r="B179" s="11">
        <v>110006</v>
      </c>
      <c r="C179" s="11" t="s">
        <v>254</v>
      </c>
      <c r="D179">
        <f t="shared" si="2"/>
        <v>1</v>
      </c>
    </row>
    <row r="180" spans="1:4">
      <c r="A180" s="11"/>
      <c r="B180" s="11">
        <v>110007</v>
      </c>
      <c r="C180" s="11" t="s">
        <v>255</v>
      </c>
      <c r="D180">
        <f t="shared" si="2"/>
        <v>1</v>
      </c>
    </row>
    <row r="181" spans="1:4">
      <c r="A181" s="11"/>
      <c r="B181" s="11">
        <v>110008</v>
      </c>
      <c r="C181" s="11" t="s">
        <v>256</v>
      </c>
      <c r="D181">
        <f t="shared" si="2"/>
        <v>1</v>
      </c>
    </row>
    <row r="182" spans="1:4">
      <c r="A182" s="11"/>
      <c r="B182" s="11">
        <v>110009</v>
      </c>
      <c r="C182" s="11" t="s">
        <v>257</v>
      </c>
      <c r="D182">
        <f t="shared" si="2"/>
        <v>1</v>
      </c>
    </row>
    <row r="183" spans="1:4">
      <c r="A183" s="11"/>
      <c r="B183" s="11">
        <v>110010</v>
      </c>
      <c r="C183" s="11" t="s">
        <v>258</v>
      </c>
      <c r="D183">
        <f t="shared" si="2"/>
        <v>9991</v>
      </c>
    </row>
    <row r="184" spans="1:4">
      <c r="A184" s="11"/>
      <c r="B184" s="11">
        <v>120001</v>
      </c>
      <c r="C184" s="11" t="s">
        <v>400</v>
      </c>
      <c r="D184">
        <f t="shared" si="2"/>
        <v>1</v>
      </c>
    </row>
    <row r="185" spans="1:4">
      <c r="A185" s="11"/>
      <c r="B185" s="11">
        <v>120002</v>
      </c>
      <c r="C185" s="11" t="s">
        <v>401</v>
      </c>
      <c r="D185">
        <f t="shared" si="2"/>
        <v>1</v>
      </c>
    </row>
    <row r="186" spans="1:4">
      <c r="A186" s="11"/>
      <c r="B186" s="11">
        <v>120003</v>
      </c>
      <c r="C186" s="11" t="s">
        <v>402</v>
      </c>
      <c r="D186">
        <f t="shared" si="2"/>
        <v>9998</v>
      </c>
    </row>
    <row r="187" spans="1:4">
      <c r="A187" s="11"/>
      <c r="B187" s="11">
        <v>130001</v>
      </c>
      <c r="C187" s="11" t="s">
        <v>403</v>
      </c>
      <c r="D187">
        <f t="shared" si="2"/>
        <v>1</v>
      </c>
    </row>
    <row r="188" spans="1:4">
      <c r="A188" s="11"/>
      <c r="B188" s="11">
        <v>130002</v>
      </c>
      <c r="C188" s="11" t="s">
        <v>404</v>
      </c>
      <c r="D188">
        <f t="shared" si="2"/>
        <v>1</v>
      </c>
    </row>
    <row r="189" spans="1:4">
      <c r="A189" s="11"/>
      <c r="B189" s="11">
        <v>130003</v>
      </c>
      <c r="C189" s="11" t="s">
        <v>405</v>
      </c>
      <c r="D189">
        <f t="shared" si="2"/>
        <v>1</v>
      </c>
    </row>
    <row r="190" spans="1:4">
      <c r="A190" s="11"/>
      <c r="B190" s="11">
        <v>130004</v>
      </c>
      <c r="C190" s="11" t="s">
        <v>406</v>
      </c>
      <c r="D190">
        <f t="shared" si="2"/>
        <v>1</v>
      </c>
    </row>
    <row r="191" spans="1:4">
      <c r="A191" s="11"/>
      <c r="B191" s="11">
        <v>130005</v>
      </c>
      <c r="C191" s="11" t="s">
        <v>407</v>
      </c>
      <c r="D191">
        <f t="shared" si="2"/>
        <v>1</v>
      </c>
    </row>
    <row r="192" spans="1:4">
      <c r="A192" s="199">
        <v>2017</v>
      </c>
      <c r="B192" s="198">
        <v>130006</v>
      </c>
      <c r="C192" s="1" t="s">
        <v>700</v>
      </c>
      <c r="D192">
        <f t="shared" si="2"/>
        <v>9995</v>
      </c>
    </row>
    <row r="193" spans="1:4">
      <c r="A193" s="11"/>
      <c r="B193" s="11">
        <v>140001</v>
      </c>
      <c r="C193" s="11" t="s">
        <v>408</v>
      </c>
      <c r="D193">
        <f t="shared" si="2"/>
        <v>1</v>
      </c>
    </row>
    <row r="194" spans="1:4">
      <c r="A194" s="11"/>
      <c r="B194" s="11">
        <v>140002</v>
      </c>
      <c r="C194" s="11" t="s">
        <v>409</v>
      </c>
      <c r="D194">
        <f t="shared" si="2"/>
        <v>1</v>
      </c>
    </row>
    <row r="195" spans="1:4">
      <c r="A195" s="11"/>
      <c r="B195" s="11">
        <v>140003</v>
      </c>
      <c r="C195" s="11" t="s">
        <v>410</v>
      </c>
      <c r="D195">
        <f t="shared" ref="D195:D258" si="3">B196-B195</f>
        <v>1</v>
      </c>
    </row>
    <row r="196" spans="1:4">
      <c r="A196" s="11"/>
      <c r="B196" s="11">
        <v>140004</v>
      </c>
      <c r="C196" s="11" t="s">
        <v>411</v>
      </c>
      <c r="D196">
        <f t="shared" si="3"/>
        <v>1</v>
      </c>
    </row>
    <row r="197" spans="1:4">
      <c r="A197" s="11"/>
      <c r="B197" s="11">
        <v>140005</v>
      </c>
      <c r="C197" s="11" t="s">
        <v>412</v>
      </c>
      <c r="D197">
        <f t="shared" si="3"/>
        <v>1</v>
      </c>
    </row>
    <row r="198" spans="1:4">
      <c r="A198" s="11"/>
      <c r="B198" s="11">
        <v>140006</v>
      </c>
      <c r="C198" s="11" t="s">
        <v>413</v>
      </c>
      <c r="D198">
        <f t="shared" si="3"/>
        <v>1</v>
      </c>
    </row>
    <row r="199" spans="1:4">
      <c r="A199" s="11"/>
      <c r="B199" s="11">
        <v>140007</v>
      </c>
      <c r="C199" s="11" t="s">
        <v>414</v>
      </c>
      <c r="D199">
        <f t="shared" si="3"/>
        <v>1</v>
      </c>
    </row>
    <row r="200" spans="1:4">
      <c r="A200" s="11"/>
      <c r="B200" s="11">
        <v>140008</v>
      </c>
      <c r="C200" s="11" t="s">
        <v>415</v>
      </c>
      <c r="D200">
        <f t="shared" si="3"/>
        <v>1</v>
      </c>
    </row>
    <row r="201" spans="1:4">
      <c r="A201" s="11"/>
      <c r="B201" s="11">
        <v>140009</v>
      </c>
      <c r="C201" s="11" t="s">
        <v>416</v>
      </c>
      <c r="D201">
        <f t="shared" si="3"/>
        <v>1</v>
      </c>
    </row>
    <row r="202" spans="1:4">
      <c r="A202" s="11"/>
      <c r="B202" s="11">
        <v>140010</v>
      </c>
      <c r="C202" s="11" t="s">
        <v>417</v>
      </c>
      <c r="D202">
        <f t="shared" si="3"/>
        <v>1</v>
      </c>
    </row>
    <row r="203" spans="1:4">
      <c r="A203" s="11"/>
      <c r="B203" s="11">
        <v>140011</v>
      </c>
      <c r="C203" s="11" t="s">
        <v>418</v>
      </c>
      <c r="D203">
        <f t="shared" si="3"/>
        <v>9990</v>
      </c>
    </row>
    <row r="204" spans="1:4">
      <c r="A204" s="11"/>
      <c r="B204" s="11">
        <v>150001</v>
      </c>
      <c r="C204" s="11" t="s">
        <v>419</v>
      </c>
      <c r="D204">
        <f t="shared" si="3"/>
        <v>1</v>
      </c>
    </row>
    <row r="205" spans="1:4">
      <c r="A205" s="11"/>
      <c r="B205" s="11">
        <v>150002</v>
      </c>
      <c r="C205" s="11" t="s">
        <v>420</v>
      </c>
      <c r="D205">
        <f t="shared" si="3"/>
        <v>1</v>
      </c>
    </row>
    <row r="206" spans="1:4">
      <c r="A206" s="11"/>
      <c r="B206" s="11">
        <v>150003</v>
      </c>
      <c r="C206" s="11" t="s">
        <v>421</v>
      </c>
      <c r="D206">
        <f t="shared" si="3"/>
        <v>1</v>
      </c>
    </row>
    <row r="207" spans="1:4">
      <c r="A207" s="11"/>
      <c r="B207" s="11">
        <v>150004</v>
      </c>
      <c r="C207" s="11" t="s">
        <v>422</v>
      </c>
      <c r="D207">
        <f t="shared" si="3"/>
        <v>1</v>
      </c>
    </row>
    <row r="208" spans="1:4">
      <c r="A208" s="11"/>
      <c r="B208" s="11">
        <v>150005</v>
      </c>
      <c r="C208" s="11" t="s">
        <v>423</v>
      </c>
      <c r="D208">
        <f t="shared" si="3"/>
        <v>1</v>
      </c>
    </row>
    <row r="209" spans="1:4">
      <c r="A209" s="11"/>
      <c r="B209" s="11">
        <v>150006</v>
      </c>
      <c r="C209" s="11" t="s">
        <v>424</v>
      </c>
      <c r="D209">
        <f t="shared" si="3"/>
        <v>1</v>
      </c>
    </row>
    <row r="210" spans="1:4">
      <c r="A210" s="11"/>
      <c r="B210" s="11">
        <v>150007</v>
      </c>
      <c r="C210" s="11" t="s">
        <v>425</v>
      </c>
      <c r="D210">
        <f t="shared" si="3"/>
        <v>1</v>
      </c>
    </row>
    <row r="211" spans="1:4">
      <c r="A211" s="11"/>
      <c r="B211" s="11">
        <v>150008</v>
      </c>
      <c r="C211" s="11" t="s">
        <v>426</v>
      </c>
      <c r="D211">
        <f t="shared" si="3"/>
        <v>1</v>
      </c>
    </row>
    <row r="212" spans="1:4">
      <c r="A212" s="11"/>
      <c r="B212" s="11">
        <v>150009</v>
      </c>
      <c r="C212" s="11" t="s">
        <v>427</v>
      </c>
      <c r="D212">
        <f t="shared" si="3"/>
        <v>1</v>
      </c>
    </row>
    <row r="213" spans="1:4">
      <c r="A213" s="11"/>
      <c r="B213" s="11">
        <v>150010</v>
      </c>
      <c r="C213" s="11" t="s">
        <v>428</v>
      </c>
      <c r="D213">
        <f t="shared" si="3"/>
        <v>1</v>
      </c>
    </row>
    <row r="214" spans="1:4">
      <c r="A214" s="11"/>
      <c r="B214" s="11">
        <v>150011</v>
      </c>
      <c r="C214" s="11" t="s">
        <v>429</v>
      </c>
      <c r="D214">
        <f t="shared" si="3"/>
        <v>1</v>
      </c>
    </row>
    <row r="215" spans="1:4">
      <c r="A215" s="11"/>
      <c r="B215" s="11">
        <v>150012</v>
      </c>
      <c r="C215" s="11" t="s">
        <v>430</v>
      </c>
      <c r="D215">
        <f t="shared" si="3"/>
        <v>1</v>
      </c>
    </row>
    <row r="216" spans="1:4">
      <c r="A216" s="11"/>
      <c r="B216" s="11">
        <v>150013</v>
      </c>
      <c r="C216" s="11" t="s">
        <v>431</v>
      </c>
      <c r="D216">
        <f t="shared" si="3"/>
        <v>1</v>
      </c>
    </row>
    <row r="217" spans="1:4">
      <c r="A217" s="11"/>
      <c r="B217" s="11">
        <v>150014</v>
      </c>
      <c r="C217" s="11" t="s">
        <v>432</v>
      </c>
      <c r="D217">
        <f t="shared" si="3"/>
        <v>1</v>
      </c>
    </row>
    <row r="218" spans="1:4">
      <c r="A218" s="11"/>
      <c r="B218" s="11">
        <v>150015</v>
      </c>
      <c r="C218" s="11" t="s">
        <v>433</v>
      </c>
      <c r="D218">
        <f t="shared" si="3"/>
        <v>1</v>
      </c>
    </row>
    <row r="219" spans="1:4">
      <c r="A219" s="11"/>
      <c r="B219" s="11">
        <v>150016</v>
      </c>
      <c r="C219" s="11" t="s">
        <v>434</v>
      </c>
      <c r="D219">
        <f t="shared" si="3"/>
        <v>1</v>
      </c>
    </row>
    <row r="220" spans="1:4">
      <c r="A220" s="11"/>
      <c r="B220" s="11">
        <v>150017</v>
      </c>
      <c r="C220" s="11" t="s">
        <v>435</v>
      </c>
      <c r="D220">
        <f t="shared" si="3"/>
        <v>1</v>
      </c>
    </row>
    <row r="221" spans="1:4">
      <c r="A221" s="11"/>
      <c r="B221" s="11">
        <v>150018</v>
      </c>
      <c r="C221" s="11" t="s">
        <v>436</v>
      </c>
      <c r="D221">
        <f t="shared" si="3"/>
        <v>1</v>
      </c>
    </row>
    <row r="222" spans="1:4">
      <c r="A222" s="11"/>
      <c r="B222" s="11">
        <v>150019</v>
      </c>
      <c r="C222" s="11" t="s">
        <v>437</v>
      </c>
      <c r="D222">
        <f t="shared" si="3"/>
        <v>1</v>
      </c>
    </row>
    <row r="223" spans="1:4">
      <c r="A223" s="11"/>
      <c r="B223" s="11">
        <v>150020</v>
      </c>
      <c r="C223" s="11" t="s">
        <v>438</v>
      </c>
      <c r="D223">
        <f t="shared" si="3"/>
        <v>1</v>
      </c>
    </row>
    <row r="224" spans="1:4">
      <c r="A224" s="11"/>
      <c r="B224" s="11">
        <v>150021</v>
      </c>
      <c r="C224" s="11" t="s">
        <v>439</v>
      </c>
      <c r="D224">
        <f t="shared" si="3"/>
        <v>1</v>
      </c>
    </row>
    <row r="225" spans="1:4">
      <c r="A225" s="11"/>
      <c r="B225" s="11">
        <v>150022</v>
      </c>
      <c r="C225" s="11" t="s">
        <v>440</v>
      </c>
      <c r="D225">
        <f t="shared" si="3"/>
        <v>1</v>
      </c>
    </row>
    <row r="226" spans="1:4">
      <c r="A226" s="11"/>
      <c r="B226" s="11">
        <v>150023</v>
      </c>
      <c r="C226" s="11" t="s">
        <v>441</v>
      </c>
      <c r="D226">
        <f t="shared" si="3"/>
        <v>1</v>
      </c>
    </row>
    <row r="227" spans="1:4">
      <c r="A227" s="11"/>
      <c r="B227" s="11">
        <v>150024</v>
      </c>
      <c r="C227" s="11" t="s">
        <v>442</v>
      </c>
      <c r="D227">
        <f t="shared" si="3"/>
        <v>1</v>
      </c>
    </row>
    <row r="228" spans="1:4">
      <c r="A228" s="11"/>
      <c r="B228" s="11">
        <v>150025</v>
      </c>
      <c r="C228" s="11" t="s">
        <v>443</v>
      </c>
      <c r="D228">
        <f t="shared" si="3"/>
        <v>1</v>
      </c>
    </row>
    <row r="229" spans="1:4">
      <c r="A229" s="11"/>
      <c r="B229" s="11">
        <v>150026</v>
      </c>
      <c r="C229" s="11" t="s">
        <v>444</v>
      </c>
      <c r="D229">
        <f t="shared" si="3"/>
        <v>1</v>
      </c>
    </row>
    <row r="230" spans="1:4">
      <c r="A230" s="11"/>
      <c r="B230" s="201">
        <v>150027</v>
      </c>
      <c r="C230" s="201" t="s">
        <v>445</v>
      </c>
      <c r="D230">
        <f t="shared" si="3"/>
        <v>1</v>
      </c>
    </row>
    <row r="231" spans="1:4">
      <c r="A231" s="11"/>
      <c r="B231" s="11">
        <v>150028</v>
      </c>
      <c r="C231" s="11" t="s">
        <v>446</v>
      </c>
      <c r="D231">
        <f t="shared" si="3"/>
        <v>9973</v>
      </c>
    </row>
    <row r="232" spans="1:4">
      <c r="A232" s="11"/>
      <c r="B232" s="11">
        <v>160001</v>
      </c>
      <c r="C232" s="11" t="s">
        <v>447</v>
      </c>
      <c r="D232">
        <f t="shared" si="3"/>
        <v>1</v>
      </c>
    </row>
    <row r="233" spans="1:4">
      <c r="A233" s="11"/>
      <c r="B233" s="11">
        <v>160002</v>
      </c>
      <c r="C233" s="11" t="s">
        <v>448</v>
      </c>
      <c r="D233">
        <f t="shared" si="3"/>
        <v>1</v>
      </c>
    </row>
    <row r="234" spans="1:4">
      <c r="A234" s="11"/>
      <c r="B234" s="11">
        <v>160003</v>
      </c>
      <c r="C234" s="11" t="s">
        <v>449</v>
      </c>
      <c r="D234">
        <f t="shared" si="3"/>
        <v>1</v>
      </c>
    </row>
    <row r="235" spans="1:4">
      <c r="A235" s="11"/>
      <c r="B235" s="11">
        <v>160004</v>
      </c>
      <c r="C235" s="11" t="s">
        <v>450</v>
      </c>
      <c r="D235">
        <f t="shared" si="3"/>
        <v>1</v>
      </c>
    </row>
    <row r="236" spans="1:4">
      <c r="A236" s="11"/>
      <c r="B236" s="11">
        <v>160005</v>
      </c>
      <c r="C236" s="11" t="s">
        <v>451</v>
      </c>
      <c r="D236">
        <f t="shared" si="3"/>
        <v>1</v>
      </c>
    </row>
    <row r="237" spans="1:4">
      <c r="A237" s="11"/>
      <c r="B237" s="11">
        <v>160006</v>
      </c>
      <c r="C237" s="11" t="s">
        <v>452</v>
      </c>
      <c r="D237">
        <f t="shared" si="3"/>
        <v>1</v>
      </c>
    </row>
    <row r="238" spans="1:4">
      <c r="A238" s="11"/>
      <c r="B238" s="11">
        <v>160007</v>
      </c>
      <c r="C238" s="11" t="s">
        <v>453</v>
      </c>
      <c r="D238">
        <f t="shared" si="3"/>
        <v>9994</v>
      </c>
    </row>
    <row r="239" spans="1:4">
      <c r="A239" s="11"/>
      <c r="B239" s="11">
        <v>170001</v>
      </c>
      <c r="C239" s="11" t="s">
        <v>344</v>
      </c>
      <c r="D239">
        <f t="shared" si="3"/>
        <v>1</v>
      </c>
    </row>
    <row r="240" spans="1:4">
      <c r="A240" s="11"/>
      <c r="B240" s="11">
        <v>170002</v>
      </c>
      <c r="C240" s="11" t="s">
        <v>235</v>
      </c>
      <c r="D240">
        <f t="shared" si="3"/>
        <v>1</v>
      </c>
    </row>
    <row r="241" spans="1:4">
      <c r="A241" s="11"/>
      <c r="B241" s="11">
        <v>170003</v>
      </c>
      <c r="C241" s="11" t="s">
        <v>454</v>
      </c>
      <c r="D241">
        <f t="shared" si="3"/>
        <v>1</v>
      </c>
    </row>
    <row r="242" spans="1:4">
      <c r="A242" s="11"/>
      <c r="B242" s="11">
        <v>170004</v>
      </c>
      <c r="C242" s="11" t="s">
        <v>455</v>
      </c>
      <c r="D242">
        <f t="shared" si="3"/>
        <v>1</v>
      </c>
    </row>
    <row r="243" spans="1:4">
      <c r="A243" s="11"/>
      <c r="B243" s="11">
        <v>170005</v>
      </c>
      <c r="C243" s="11" t="s">
        <v>456</v>
      </c>
      <c r="D243">
        <f t="shared" si="3"/>
        <v>1</v>
      </c>
    </row>
    <row r="244" spans="1:4">
      <c r="A244" s="11"/>
      <c r="B244" s="11">
        <v>170006</v>
      </c>
      <c r="C244" s="11" t="s">
        <v>457</v>
      </c>
      <c r="D244">
        <f t="shared" si="3"/>
        <v>1</v>
      </c>
    </row>
    <row r="245" spans="1:4">
      <c r="A245" s="199">
        <v>2017</v>
      </c>
      <c r="B245" s="198">
        <v>170007</v>
      </c>
      <c r="C245" s="1" t="s">
        <v>692</v>
      </c>
      <c r="D245">
        <f t="shared" si="3"/>
        <v>1</v>
      </c>
    </row>
    <row r="246" spans="1:4">
      <c r="A246" s="199">
        <v>2017</v>
      </c>
      <c r="B246" s="198">
        <v>170008</v>
      </c>
      <c r="C246" s="1" t="s">
        <v>705</v>
      </c>
      <c r="D246">
        <f t="shared" si="3"/>
        <v>1</v>
      </c>
    </row>
    <row r="247" spans="1:4">
      <c r="A247" s="199">
        <v>2017</v>
      </c>
      <c r="B247" s="198">
        <v>170009</v>
      </c>
      <c r="C247" s="1" t="s">
        <v>671</v>
      </c>
      <c r="D247">
        <f t="shared" si="3"/>
        <v>1</v>
      </c>
    </row>
    <row r="248" spans="1:4">
      <c r="A248" s="199">
        <v>2017</v>
      </c>
      <c r="B248" s="198">
        <v>170010</v>
      </c>
      <c r="C248" s="1" t="s">
        <v>680</v>
      </c>
      <c r="D248">
        <f t="shared" si="3"/>
        <v>9991</v>
      </c>
    </row>
    <row r="249" spans="1:4">
      <c r="A249" s="11"/>
      <c r="B249" s="11">
        <v>180001</v>
      </c>
      <c r="C249" s="11" t="s">
        <v>458</v>
      </c>
      <c r="D249">
        <f t="shared" si="3"/>
        <v>1</v>
      </c>
    </row>
    <row r="250" spans="1:4">
      <c r="A250" s="11"/>
      <c r="B250" s="11">
        <v>180002</v>
      </c>
      <c r="C250" s="11" t="s">
        <v>459</v>
      </c>
      <c r="D250">
        <f t="shared" si="3"/>
        <v>1</v>
      </c>
    </row>
    <row r="251" spans="1:4">
      <c r="A251" s="11"/>
      <c r="B251" s="11">
        <v>180003</v>
      </c>
      <c r="C251" s="11" t="s">
        <v>460</v>
      </c>
      <c r="D251">
        <f t="shared" si="3"/>
        <v>1</v>
      </c>
    </row>
    <row r="252" spans="1:4">
      <c r="A252" s="11"/>
      <c r="B252" s="11">
        <v>180004</v>
      </c>
      <c r="C252" s="11" t="s">
        <v>461</v>
      </c>
      <c r="D252">
        <f t="shared" si="3"/>
        <v>9997</v>
      </c>
    </row>
    <row r="253" spans="1:4">
      <c r="A253" s="11"/>
      <c r="B253" s="11">
        <v>190001</v>
      </c>
      <c r="C253" s="11" t="s">
        <v>462</v>
      </c>
      <c r="D253">
        <f t="shared" si="3"/>
        <v>1</v>
      </c>
    </row>
    <row r="254" spans="1:4">
      <c r="A254" s="11"/>
      <c r="B254" s="11">
        <v>190002</v>
      </c>
      <c r="C254" s="11" t="s">
        <v>463</v>
      </c>
      <c r="D254">
        <f t="shared" si="3"/>
        <v>1</v>
      </c>
    </row>
    <row r="255" spans="1:4">
      <c r="A255" s="11"/>
      <c r="B255" s="11">
        <v>190003</v>
      </c>
      <c r="C255" s="11" t="s">
        <v>464</v>
      </c>
      <c r="D255">
        <f t="shared" si="3"/>
        <v>1</v>
      </c>
    </row>
    <row r="256" spans="1:4">
      <c r="A256" s="11"/>
      <c r="B256" s="11">
        <v>190004</v>
      </c>
      <c r="C256" s="11" t="s">
        <v>465</v>
      </c>
      <c r="D256">
        <f t="shared" si="3"/>
        <v>1</v>
      </c>
    </row>
    <row r="257" spans="1:4">
      <c r="A257" s="11"/>
      <c r="B257" s="11">
        <v>190005</v>
      </c>
      <c r="C257" s="11" t="s">
        <v>466</v>
      </c>
      <c r="D257">
        <f t="shared" si="3"/>
        <v>1</v>
      </c>
    </row>
    <row r="258" spans="1:4">
      <c r="A258" s="11"/>
      <c r="B258" s="11">
        <v>190006</v>
      </c>
      <c r="C258" s="11" t="s">
        <v>467</v>
      </c>
      <c r="D258">
        <f t="shared" si="3"/>
        <v>1</v>
      </c>
    </row>
    <row r="259" spans="1:4">
      <c r="A259" s="199">
        <v>2017</v>
      </c>
      <c r="B259" s="198">
        <v>190007</v>
      </c>
      <c r="C259" s="1" t="s">
        <v>703</v>
      </c>
      <c r="D259">
        <f t="shared" ref="D259:D322" si="4">B260-B259</f>
        <v>9994</v>
      </c>
    </row>
    <row r="260" spans="1:4">
      <c r="A260" s="11"/>
      <c r="B260" s="11">
        <v>200001</v>
      </c>
      <c r="C260" s="11" t="s">
        <v>468</v>
      </c>
      <c r="D260">
        <f t="shared" si="4"/>
        <v>1</v>
      </c>
    </row>
    <row r="261" spans="1:4">
      <c r="A261" s="11"/>
      <c r="B261" s="11">
        <v>200002</v>
      </c>
      <c r="C261" s="11" t="s">
        <v>469</v>
      </c>
      <c r="D261">
        <f t="shared" si="4"/>
        <v>1</v>
      </c>
    </row>
    <row r="262" spans="1:4">
      <c r="A262" s="11"/>
      <c r="B262" s="11">
        <v>200003</v>
      </c>
      <c r="C262" s="11" t="s">
        <v>470</v>
      </c>
      <c r="D262">
        <f t="shared" si="4"/>
        <v>1</v>
      </c>
    </row>
    <row r="263" spans="1:4">
      <c r="A263" s="11"/>
      <c r="B263" s="11">
        <v>200004</v>
      </c>
      <c r="C263" s="11" t="s">
        <v>471</v>
      </c>
      <c r="D263">
        <f t="shared" si="4"/>
        <v>1</v>
      </c>
    </row>
    <row r="264" spans="1:4">
      <c r="A264" s="11"/>
      <c r="B264" s="11">
        <v>200005</v>
      </c>
      <c r="C264" s="11" t="s">
        <v>472</v>
      </c>
      <c r="D264">
        <f t="shared" si="4"/>
        <v>1</v>
      </c>
    </row>
    <row r="265" spans="1:4">
      <c r="A265" s="11"/>
      <c r="B265" s="11">
        <v>200006</v>
      </c>
      <c r="C265" s="11" t="s">
        <v>473</v>
      </c>
      <c r="D265">
        <f t="shared" si="4"/>
        <v>1</v>
      </c>
    </row>
    <row r="266" spans="1:4">
      <c r="A266" s="11"/>
      <c r="B266" s="11">
        <v>200007</v>
      </c>
      <c r="C266" s="11" t="s">
        <v>474</v>
      </c>
      <c r="D266">
        <f t="shared" si="4"/>
        <v>1</v>
      </c>
    </row>
    <row r="267" spans="1:4">
      <c r="A267" s="11"/>
      <c r="B267" s="11">
        <v>200008</v>
      </c>
      <c r="C267" s="11" t="s">
        <v>475</v>
      </c>
      <c r="D267">
        <f t="shared" si="4"/>
        <v>1</v>
      </c>
    </row>
    <row r="268" spans="1:4">
      <c r="A268" s="11"/>
      <c r="B268" s="11">
        <v>200009</v>
      </c>
      <c r="C268" s="11" t="s">
        <v>476</v>
      </c>
      <c r="D268">
        <f t="shared" si="4"/>
        <v>1</v>
      </c>
    </row>
    <row r="269" spans="1:4">
      <c r="A269" s="11"/>
      <c r="B269" s="11">
        <v>200010</v>
      </c>
      <c r="C269" s="11" t="s">
        <v>477</v>
      </c>
      <c r="D269">
        <f t="shared" si="4"/>
        <v>1</v>
      </c>
    </row>
    <row r="270" spans="1:4">
      <c r="A270" s="11"/>
      <c r="B270" s="11">
        <v>200011</v>
      </c>
      <c r="C270" s="11" t="s">
        <v>478</v>
      </c>
      <c r="D270">
        <f t="shared" si="4"/>
        <v>1</v>
      </c>
    </row>
    <row r="271" spans="1:4">
      <c r="A271" s="11"/>
      <c r="B271" s="11">
        <v>200012</v>
      </c>
      <c r="C271" s="11" t="s">
        <v>479</v>
      </c>
      <c r="D271">
        <f t="shared" si="4"/>
        <v>1</v>
      </c>
    </row>
    <row r="272" spans="1:4">
      <c r="A272" s="11"/>
      <c r="B272" s="11">
        <v>200013</v>
      </c>
      <c r="C272" s="11" t="s">
        <v>480</v>
      </c>
      <c r="D272">
        <f t="shared" si="4"/>
        <v>1</v>
      </c>
    </row>
    <row r="273" spans="1:4">
      <c r="A273" s="11"/>
      <c r="B273" s="11">
        <v>200014</v>
      </c>
      <c r="C273" s="11" t="s">
        <v>481</v>
      </c>
      <c r="D273">
        <f t="shared" si="4"/>
        <v>1</v>
      </c>
    </row>
    <row r="274" spans="1:4">
      <c r="A274" s="11"/>
      <c r="B274" s="11">
        <v>200015</v>
      </c>
      <c r="C274" s="11" t="s">
        <v>482</v>
      </c>
      <c r="D274">
        <f t="shared" si="4"/>
        <v>1</v>
      </c>
    </row>
    <row r="275" spans="1:4">
      <c r="A275" s="11"/>
      <c r="B275" s="11">
        <v>200016</v>
      </c>
      <c r="C275" s="11" t="s">
        <v>483</v>
      </c>
      <c r="D275">
        <f t="shared" si="4"/>
        <v>1</v>
      </c>
    </row>
    <row r="276" spans="1:4">
      <c r="A276" s="11"/>
      <c r="B276" s="11">
        <v>200017</v>
      </c>
      <c r="C276" s="11" t="s">
        <v>484</v>
      </c>
      <c r="D276">
        <f t="shared" si="4"/>
        <v>1</v>
      </c>
    </row>
    <row r="277" spans="1:4">
      <c r="A277" s="11"/>
      <c r="B277" s="11">
        <v>200018</v>
      </c>
      <c r="C277" s="11" t="s">
        <v>485</v>
      </c>
      <c r="D277">
        <f t="shared" si="4"/>
        <v>1</v>
      </c>
    </row>
    <row r="278" spans="1:4">
      <c r="A278" s="11"/>
      <c r="B278" s="11">
        <v>200019</v>
      </c>
      <c r="C278" s="11" t="s">
        <v>486</v>
      </c>
      <c r="D278">
        <f t="shared" si="4"/>
        <v>1</v>
      </c>
    </row>
    <row r="279" spans="1:4">
      <c r="A279" s="11"/>
      <c r="B279" s="11">
        <v>200020</v>
      </c>
      <c r="C279" s="11" t="s">
        <v>487</v>
      </c>
      <c r="D279">
        <f t="shared" si="4"/>
        <v>1</v>
      </c>
    </row>
    <row r="280" spans="1:4">
      <c r="A280" s="11"/>
      <c r="B280" s="11">
        <v>200021</v>
      </c>
      <c r="C280" s="11" t="s">
        <v>488</v>
      </c>
      <c r="D280">
        <f t="shared" si="4"/>
        <v>1</v>
      </c>
    </row>
    <row r="281" spans="1:4">
      <c r="A281" s="11"/>
      <c r="B281" s="11">
        <v>200022</v>
      </c>
      <c r="C281" s="11" t="s">
        <v>489</v>
      </c>
      <c r="D281">
        <f t="shared" si="4"/>
        <v>1</v>
      </c>
    </row>
    <row r="282" spans="1:4">
      <c r="A282" s="11"/>
      <c r="B282" s="11">
        <v>200023</v>
      </c>
      <c r="C282" s="11" t="s">
        <v>490</v>
      </c>
      <c r="D282">
        <f t="shared" si="4"/>
        <v>1</v>
      </c>
    </row>
    <row r="283" spans="1:4">
      <c r="A283" s="11"/>
      <c r="B283" s="11">
        <v>200024</v>
      </c>
      <c r="C283" s="11" t="s">
        <v>491</v>
      </c>
      <c r="D283">
        <f t="shared" si="4"/>
        <v>1</v>
      </c>
    </row>
    <row r="284" spans="1:4">
      <c r="A284" s="11"/>
      <c r="B284" s="11">
        <v>200025</v>
      </c>
      <c r="C284" s="11" t="s">
        <v>492</v>
      </c>
      <c r="D284">
        <f t="shared" si="4"/>
        <v>1</v>
      </c>
    </row>
    <row r="285" spans="1:4">
      <c r="A285" s="11"/>
      <c r="B285" s="11">
        <v>200026</v>
      </c>
      <c r="C285" s="11" t="s">
        <v>493</v>
      </c>
      <c r="D285">
        <f t="shared" si="4"/>
        <v>1</v>
      </c>
    </row>
    <row r="286" spans="1:4">
      <c r="A286" s="11"/>
      <c r="B286" s="11">
        <v>200027</v>
      </c>
      <c r="C286" s="11" t="s">
        <v>494</v>
      </c>
      <c r="D286">
        <f t="shared" si="4"/>
        <v>1</v>
      </c>
    </row>
    <row r="287" spans="1:4">
      <c r="A287" s="11"/>
      <c r="B287" s="11">
        <v>200028</v>
      </c>
      <c r="C287" s="11" t="s">
        <v>495</v>
      </c>
      <c r="D287">
        <f t="shared" si="4"/>
        <v>1</v>
      </c>
    </row>
    <row r="288" spans="1:4">
      <c r="A288" s="11"/>
      <c r="B288" s="11">
        <v>200029</v>
      </c>
      <c r="C288" s="11" t="s">
        <v>496</v>
      </c>
      <c r="D288">
        <f t="shared" si="4"/>
        <v>9972</v>
      </c>
    </row>
    <row r="289" spans="1:4">
      <c r="A289" s="11"/>
      <c r="B289" s="11">
        <v>210001</v>
      </c>
      <c r="C289" s="11" t="s">
        <v>497</v>
      </c>
      <c r="D289">
        <f t="shared" si="4"/>
        <v>1</v>
      </c>
    </row>
    <row r="290" spans="1:4">
      <c r="A290" s="11"/>
      <c r="B290" s="11">
        <v>210002</v>
      </c>
      <c r="C290" s="11" t="s">
        <v>498</v>
      </c>
      <c r="D290">
        <f t="shared" si="4"/>
        <v>1</v>
      </c>
    </row>
    <row r="291" spans="1:4">
      <c r="A291" s="11"/>
      <c r="B291" s="11">
        <v>210003</v>
      </c>
      <c r="C291" s="11" t="s">
        <v>499</v>
      </c>
      <c r="D291">
        <f t="shared" si="4"/>
        <v>1</v>
      </c>
    </row>
    <row r="292" spans="1:4">
      <c r="A292" s="199">
        <v>2017</v>
      </c>
      <c r="B292" s="198">
        <v>210004</v>
      </c>
      <c r="C292" s="1" t="s">
        <v>698</v>
      </c>
      <c r="D292">
        <f t="shared" si="4"/>
        <v>1</v>
      </c>
    </row>
    <row r="293" spans="1:4">
      <c r="A293" s="199">
        <v>2017</v>
      </c>
      <c r="B293" s="198">
        <v>210005</v>
      </c>
      <c r="C293" s="1" t="s">
        <v>691</v>
      </c>
      <c r="D293" s="203">
        <f t="shared" si="4"/>
        <v>2</v>
      </c>
    </row>
    <row r="294" spans="1:4">
      <c r="A294" s="199">
        <v>2017</v>
      </c>
      <c r="B294" s="198">
        <v>210007</v>
      </c>
      <c r="C294" s="1" t="s">
        <v>704</v>
      </c>
      <c r="D294">
        <f t="shared" si="4"/>
        <v>1</v>
      </c>
    </row>
    <row r="295" spans="1:4">
      <c r="A295" s="199">
        <v>2017</v>
      </c>
      <c r="B295" s="198">
        <v>210008</v>
      </c>
      <c r="C295" s="1" t="s">
        <v>695</v>
      </c>
      <c r="D295">
        <f t="shared" si="4"/>
        <v>9993</v>
      </c>
    </row>
    <row r="296" spans="1:4">
      <c r="A296" s="11"/>
      <c r="B296" s="11">
        <v>220001</v>
      </c>
      <c r="C296" s="11" t="s">
        <v>500</v>
      </c>
      <c r="D296">
        <f t="shared" si="4"/>
        <v>1</v>
      </c>
    </row>
    <row r="297" spans="1:4">
      <c r="A297" s="11"/>
      <c r="B297" s="11">
        <v>220002</v>
      </c>
      <c r="C297" s="11" t="s">
        <v>501</v>
      </c>
      <c r="D297">
        <f t="shared" si="4"/>
        <v>1</v>
      </c>
    </row>
    <row r="298" spans="1:4">
      <c r="A298" s="11"/>
      <c r="B298" s="11">
        <v>220003</v>
      </c>
      <c r="C298" s="11" t="s">
        <v>502</v>
      </c>
      <c r="D298">
        <f t="shared" si="4"/>
        <v>1</v>
      </c>
    </row>
    <row r="299" spans="1:4">
      <c r="A299" s="199">
        <v>2017</v>
      </c>
      <c r="B299" s="198">
        <v>220004</v>
      </c>
      <c r="C299" s="1" t="s">
        <v>673</v>
      </c>
      <c r="D299">
        <f t="shared" si="4"/>
        <v>1</v>
      </c>
    </row>
    <row r="300" spans="1:4">
      <c r="A300" s="11"/>
      <c r="B300" s="11">
        <v>220005</v>
      </c>
      <c r="C300" s="11" t="s">
        <v>503</v>
      </c>
      <c r="D300">
        <f t="shared" si="4"/>
        <v>1</v>
      </c>
    </row>
    <row r="301" spans="1:4">
      <c r="A301" s="11"/>
      <c r="B301" s="11">
        <v>220006</v>
      </c>
      <c r="C301" s="11" t="s">
        <v>504</v>
      </c>
      <c r="D301">
        <f t="shared" si="4"/>
        <v>1</v>
      </c>
    </row>
    <row r="302" spans="1:4">
      <c r="A302" s="11"/>
      <c r="B302" s="11">
        <v>220007</v>
      </c>
      <c r="C302" s="11" t="s">
        <v>505</v>
      </c>
      <c r="D302">
        <f t="shared" si="4"/>
        <v>9994</v>
      </c>
    </row>
    <row r="303" spans="1:4">
      <c r="A303" s="11"/>
      <c r="B303" s="11">
        <v>230001</v>
      </c>
      <c r="C303" s="11" t="s">
        <v>506</v>
      </c>
      <c r="D303">
        <f t="shared" si="4"/>
        <v>1</v>
      </c>
    </row>
    <row r="304" spans="1:4">
      <c r="A304" s="11"/>
      <c r="B304" s="11">
        <v>230002</v>
      </c>
      <c r="C304" s="11" t="s">
        <v>507</v>
      </c>
      <c r="D304">
        <f t="shared" si="4"/>
        <v>1</v>
      </c>
    </row>
    <row r="305" spans="1:4">
      <c r="A305" s="11"/>
      <c r="B305" s="11">
        <v>230003</v>
      </c>
      <c r="C305" s="11" t="s">
        <v>508</v>
      </c>
      <c r="D305">
        <f t="shared" si="4"/>
        <v>1</v>
      </c>
    </row>
    <row r="306" spans="1:4">
      <c r="A306" s="11"/>
      <c r="B306" s="11">
        <v>230004</v>
      </c>
      <c r="C306" s="11"/>
      <c r="D306">
        <f t="shared" si="4"/>
        <v>1</v>
      </c>
    </row>
    <row r="307" spans="1:4">
      <c r="A307" s="199">
        <v>2017</v>
      </c>
      <c r="B307" s="198">
        <v>230005</v>
      </c>
      <c r="C307" s="1" t="s">
        <v>677</v>
      </c>
      <c r="D307">
        <f t="shared" si="4"/>
        <v>9996</v>
      </c>
    </row>
    <row r="308" spans="1:4">
      <c r="A308" s="11"/>
      <c r="B308" s="11">
        <v>240001</v>
      </c>
      <c r="C308" s="11" t="s">
        <v>509</v>
      </c>
      <c r="D308">
        <f t="shared" si="4"/>
        <v>1</v>
      </c>
    </row>
    <row r="309" spans="1:4">
      <c r="A309" s="11"/>
      <c r="B309" s="11">
        <v>240002</v>
      </c>
      <c r="C309" s="11" t="s">
        <v>510</v>
      </c>
      <c r="D309">
        <f t="shared" si="4"/>
        <v>1</v>
      </c>
    </row>
    <row r="310" spans="1:4">
      <c r="A310" s="11"/>
      <c r="B310" s="11">
        <v>240003</v>
      </c>
      <c r="C310" s="11" t="s">
        <v>511</v>
      </c>
      <c r="D310">
        <f t="shared" si="4"/>
        <v>1</v>
      </c>
    </row>
    <row r="311" spans="1:4">
      <c r="A311" s="11"/>
      <c r="B311" s="11">
        <v>240004</v>
      </c>
      <c r="C311" s="11" t="s">
        <v>512</v>
      </c>
      <c r="D311">
        <f t="shared" si="4"/>
        <v>1</v>
      </c>
    </row>
    <row r="312" spans="1:4">
      <c r="A312" s="11"/>
      <c r="B312" s="11">
        <v>240005</v>
      </c>
      <c r="C312" s="11" t="s">
        <v>513</v>
      </c>
      <c r="D312">
        <f t="shared" si="4"/>
        <v>1</v>
      </c>
    </row>
    <row r="313" spans="1:4">
      <c r="A313" s="11"/>
      <c r="B313" s="11">
        <v>240006</v>
      </c>
      <c r="C313" s="11" t="s">
        <v>514</v>
      </c>
      <c r="D313">
        <f t="shared" si="4"/>
        <v>1</v>
      </c>
    </row>
    <row r="314" spans="1:4">
      <c r="A314" s="11"/>
      <c r="B314" s="11">
        <v>240007</v>
      </c>
      <c r="C314" s="11" t="s">
        <v>515</v>
      </c>
      <c r="D314">
        <f t="shared" si="4"/>
        <v>1</v>
      </c>
    </row>
    <row r="315" spans="1:4">
      <c r="A315" s="11"/>
      <c r="B315" s="11">
        <v>240008</v>
      </c>
      <c r="C315" s="11" t="s">
        <v>516</v>
      </c>
      <c r="D315">
        <f t="shared" si="4"/>
        <v>1</v>
      </c>
    </row>
    <row r="316" spans="1:4">
      <c r="A316" s="11"/>
      <c r="B316" s="11">
        <v>240009</v>
      </c>
      <c r="C316" s="11" t="s">
        <v>517</v>
      </c>
      <c r="D316">
        <f t="shared" si="4"/>
        <v>1</v>
      </c>
    </row>
    <row r="317" spans="1:4">
      <c r="A317" s="148"/>
      <c r="B317" s="11">
        <v>240010</v>
      </c>
      <c r="C317" s="11" t="s">
        <v>518</v>
      </c>
      <c r="D317">
        <f t="shared" si="4"/>
        <v>1</v>
      </c>
    </row>
    <row r="318" spans="1:4">
      <c r="A318" s="11"/>
      <c r="B318" s="11">
        <v>240011</v>
      </c>
      <c r="C318" s="11" t="s">
        <v>519</v>
      </c>
      <c r="D318">
        <f t="shared" si="4"/>
        <v>1</v>
      </c>
    </row>
    <row r="319" spans="1:4">
      <c r="A319" s="199">
        <v>2017</v>
      </c>
      <c r="B319" s="198">
        <v>240012</v>
      </c>
      <c r="C319" s="1" t="s">
        <v>519</v>
      </c>
      <c r="D319">
        <f t="shared" si="4"/>
        <v>9989</v>
      </c>
    </row>
    <row r="320" spans="1:4">
      <c r="A320" s="11"/>
      <c r="B320" s="11">
        <v>250001</v>
      </c>
      <c r="C320" s="11" t="s">
        <v>520</v>
      </c>
      <c r="D320">
        <f t="shared" si="4"/>
        <v>1</v>
      </c>
    </row>
    <row r="321" spans="1:4">
      <c r="A321" s="11"/>
      <c r="B321" s="11">
        <v>250002</v>
      </c>
      <c r="C321" s="11" t="s">
        <v>521</v>
      </c>
      <c r="D321">
        <f t="shared" si="4"/>
        <v>1</v>
      </c>
    </row>
    <row r="322" spans="1:4">
      <c r="A322" s="11"/>
      <c r="B322" s="11">
        <v>250003</v>
      </c>
      <c r="C322" s="11" t="s">
        <v>522</v>
      </c>
      <c r="D322">
        <f t="shared" si="4"/>
        <v>1</v>
      </c>
    </row>
    <row r="323" spans="1:4">
      <c r="A323" s="11"/>
      <c r="B323" s="11">
        <v>250004</v>
      </c>
      <c r="C323" s="11" t="s">
        <v>523</v>
      </c>
      <c r="D323">
        <f t="shared" ref="D323:D386" si="5">B324-B323</f>
        <v>1</v>
      </c>
    </row>
    <row r="324" spans="1:4">
      <c r="A324" s="11"/>
      <c r="B324" s="11">
        <v>250005</v>
      </c>
      <c r="C324" s="11" t="s">
        <v>524</v>
      </c>
      <c r="D324">
        <f t="shared" si="5"/>
        <v>1</v>
      </c>
    </row>
    <row r="325" spans="1:4">
      <c r="A325" s="11"/>
      <c r="B325" s="11">
        <v>250006</v>
      </c>
      <c r="C325" s="11" t="s">
        <v>525</v>
      </c>
      <c r="D325" s="203">
        <f t="shared" si="5"/>
        <v>2</v>
      </c>
    </row>
    <row r="326" spans="1:4">
      <c r="A326" s="11"/>
      <c r="B326" s="11">
        <v>250008</v>
      </c>
      <c r="C326" s="11" t="s">
        <v>526</v>
      </c>
      <c r="D326">
        <f t="shared" si="5"/>
        <v>1</v>
      </c>
    </row>
    <row r="327" spans="1:4">
      <c r="A327" s="11"/>
      <c r="B327" s="11">
        <v>250009</v>
      </c>
      <c r="C327" s="11" t="s">
        <v>527</v>
      </c>
      <c r="D327">
        <f t="shared" si="5"/>
        <v>9992</v>
      </c>
    </row>
    <row r="328" spans="1:4">
      <c r="A328" s="11"/>
      <c r="B328" s="11">
        <v>260001</v>
      </c>
      <c r="C328" s="11" t="s">
        <v>528</v>
      </c>
      <c r="D328">
        <f t="shared" si="5"/>
        <v>1</v>
      </c>
    </row>
    <row r="329" spans="1:4">
      <c r="A329" s="11"/>
      <c r="B329" s="11">
        <v>260002</v>
      </c>
      <c r="C329" s="11" t="s">
        <v>529</v>
      </c>
      <c r="D329">
        <f t="shared" si="5"/>
        <v>1</v>
      </c>
    </row>
    <row r="330" spans="1:4">
      <c r="A330" s="11"/>
      <c r="B330" s="11">
        <v>260003</v>
      </c>
      <c r="C330" s="11" t="s">
        <v>530</v>
      </c>
      <c r="D330">
        <f t="shared" si="5"/>
        <v>1</v>
      </c>
    </row>
    <row r="331" spans="1:4">
      <c r="A331" s="11"/>
      <c r="B331" s="11">
        <v>260004</v>
      </c>
      <c r="C331" s="11" t="s">
        <v>531</v>
      </c>
      <c r="D331">
        <f t="shared" si="5"/>
        <v>9997</v>
      </c>
    </row>
    <row r="332" spans="1:4">
      <c r="A332" s="11"/>
      <c r="B332" s="11">
        <v>270001</v>
      </c>
      <c r="C332" s="11" t="s">
        <v>532</v>
      </c>
      <c r="D332">
        <f t="shared" si="5"/>
        <v>1</v>
      </c>
    </row>
    <row r="333" spans="1:4">
      <c r="A333" s="11"/>
      <c r="B333" s="11">
        <v>270002</v>
      </c>
      <c r="C333" s="11" t="s">
        <v>533</v>
      </c>
      <c r="D333">
        <f t="shared" si="5"/>
        <v>1</v>
      </c>
    </row>
    <row r="334" spans="1:4">
      <c r="A334" s="11"/>
      <c r="B334" s="11">
        <v>270003</v>
      </c>
      <c r="C334" s="11" t="s">
        <v>534</v>
      </c>
      <c r="D334">
        <f t="shared" si="5"/>
        <v>1</v>
      </c>
    </row>
    <row r="335" spans="1:4">
      <c r="A335" s="11"/>
      <c r="B335" s="11">
        <v>270004</v>
      </c>
      <c r="C335" s="11" t="s">
        <v>535</v>
      </c>
      <c r="D335">
        <f t="shared" si="5"/>
        <v>1</v>
      </c>
    </row>
    <row r="336" spans="1:4">
      <c r="A336" s="11"/>
      <c r="B336" s="11">
        <v>270005</v>
      </c>
      <c r="C336" s="11" t="s">
        <v>536</v>
      </c>
      <c r="D336">
        <f t="shared" si="5"/>
        <v>1</v>
      </c>
    </row>
    <row r="337" spans="1:4">
      <c r="A337" s="11"/>
      <c r="B337" s="11">
        <v>270006</v>
      </c>
      <c r="C337" s="11" t="s">
        <v>537</v>
      </c>
      <c r="D337">
        <f t="shared" si="5"/>
        <v>1</v>
      </c>
    </row>
    <row r="338" spans="1:4">
      <c r="A338" s="11"/>
      <c r="B338" s="11">
        <v>270007</v>
      </c>
      <c r="C338" s="11" t="s">
        <v>538</v>
      </c>
      <c r="D338">
        <f t="shared" si="5"/>
        <v>9994</v>
      </c>
    </row>
    <row r="339" spans="1:4">
      <c r="A339" s="11"/>
      <c r="B339" s="11">
        <v>280001</v>
      </c>
      <c r="C339" s="11" t="s">
        <v>539</v>
      </c>
      <c r="D339">
        <f t="shared" si="5"/>
        <v>1</v>
      </c>
    </row>
    <row r="340" spans="1:4">
      <c r="A340" s="11"/>
      <c r="B340" s="11">
        <v>280002</v>
      </c>
      <c r="C340" s="11" t="s">
        <v>540</v>
      </c>
      <c r="D340">
        <f t="shared" si="5"/>
        <v>1</v>
      </c>
    </row>
    <row r="341" spans="1:4">
      <c r="A341" s="11"/>
      <c r="B341" s="11">
        <v>280003</v>
      </c>
      <c r="C341" s="11" t="s">
        <v>541</v>
      </c>
      <c r="D341">
        <f t="shared" si="5"/>
        <v>1</v>
      </c>
    </row>
    <row r="342" spans="1:4">
      <c r="A342" s="11"/>
      <c r="B342" s="11">
        <v>280004</v>
      </c>
      <c r="C342" s="11" t="s">
        <v>542</v>
      </c>
      <c r="D342">
        <f t="shared" si="5"/>
        <v>1</v>
      </c>
    </row>
    <row r="343" spans="1:4">
      <c r="A343" s="11"/>
      <c r="B343" s="11">
        <v>280005</v>
      </c>
      <c r="C343" s="11" t="s">
        <v>543</v>
      </c>
      <c r="D343">
        <f t="shared" si="5"/>
        <v>1</v>
      </c>
    </row>
    <row r="344" spans="1:4">
      <c r="A344" s="11"/>
      <c r="B344" s="11">
        <v>280006</v>
      </c>
      <c r="C344" s="11" t="s">
        <v>544</v>
      </c>
      <c r="D344">
        <f t="shared" si="5"/>
        <v>1</v>
      </c>
    </row>
    <row r="345" spans="1:4">
      <c r="A345" s="199">
        <v>2017</v>
      </c>
      <c r="B345" s="198">
        <v>280007</v>
      </c>
      <c r="C345" s="1" t="s">
        <v>685</v>
      </c>
      <c r="D345">
        <f t="shared" si="5"/>
        <v>1</v>
      </c>
    </row>
    <row r="346" spans="1:4">
      <c r="A346" s="11"/>
      <c r="B346" s="11">
        <v>280008</v>
      </c>
      <c r="C346" s="11" t="s">
        <v>545</v>
      </c>
      <c r="D346">
        <f t="shared" si="5"/>
        <v>1</v>
      </c>
    </row>
    <row r="347" spans="1:4">
      <c r="A347" s="11"/>
      <c r="B347" s="11">
        <v>280009</v>
      </c>
      <c r="C347" s="11" t="s">
        <v>546</v>
      </c>
      <c r="D347">
        <f t="shared" si="5"/>
        <v>1</v>
      </c>
    </row>
    <row r="348" spans="1:4">
      <c r="A348" s="199">
        <v>2017</v>
      </c>
      <c r="B348" s="198">
        <v>280010</v>
      </c>
      <c r="C348" s="1" t="s">
        <v>684</v>
      </c>
      <c r="D348">
        <f t="shared" si="5"/>
        <v>1</v>
      </c>
    </row>
    <row r="349" spans="1:4">
      <c r="A349" s="199">
        <v>2017</v>
      </c>
      <c r="B349" s="198">
        <v>280011</v>
      </c>
      <c r="C349" s="1" t="s">
        <v>693</v>
      </c>
      <c r="D349">
        <f t="shared" si="5"/>
        <v>1</v>
      </c>
    </row>
    <row r="350" spans="1:4">
      <c r="A350" s="11"/>
      <c r="B350" s="11">
        <v>280012</v>
      </c>
      <c r="C350" s="11" t="s">
        <v>547</v>
      </c>
      <c r="D350">
        <f t="shared" si="5"/>
        <v>1</v>
      </c>
    </row>
    <row r="351" spans="1:4">
      <c r="A351" s="199">
        <v>2017</v>
      </c>
      <c r="B351" s="198">
        <v>280013</v>
      </c>
      <c r="C351" s="1" t="s">
        <v>676</v>
      </c>
      <c r="D351">
        <f t="shared" si="5"/>
        <v>1</v>
      </c>
    </row>
    <row r="352" spans="1:4">
      <c r="A352" s="11"/>
      <c r="B352" s="11">
        <v>280014</v>
      </c>
      <c r="C352" s="11" t="s">
        <v>548</v>
      </c>
      <c r="D352">
        <f t="shared" si="5"/>
        <v>1</v>
      </c>
    </row>
    <row r="353" spans="1:4">
      <c r="A353" s="11"/>
      <c r="B353" s="11">
        <v>280015</v>
      </c>
      <c r="C353" s="11" t="s">
        <v>549</v>
      </c>
      <c r="D353">
        <f t="shared" si="5"/>
        <v>1</v>
      </c>
    </row>
    <row r="354" spans="1:4">
      <c r="A354" s="11"/>
      <c r="B354" s="11">
        <v>280016</v>
      </c>
      <c r="C354" s="11" t="s">
        <v>550</v>
      </c>
      <c r="D354">
        <f t="shared" si="5"/>
        <v>1</v>
      </c>
    </row>
    <row r="355" spans="1:4">
      <c r="A355" s="11"/>
      <c r="B355" s="11">
        <v>280017</v>
      </c>
      <c r="C355" s="11" t="s">
        <v>551</v>
      </c>
      <c r="D355">
        <f t="shared" si="5"/>
        <v>1</v>
      </c>
    </row>
    <row r="356" spans="1:4">
      <c r="A356" s="199">
        <v>2017</v>
      </c>
      <c r="B356" s="198">
        <v>280018</v>
      </c>
      <c r="C356" s="1" t="s">
        <v>683</v>
      </c>
      <c r="D356">
        <f t="shared" si="5"/>
        <v>1</v>
      </c>
    </row>
    <row r="357" spans="1:4">
      <c r="A357" s="199">
        <v>2017</v>
      </c>
      <c r="B357" s="198">
        <v>280019</v>
      </c>
      <c r="C357" s="1" t="s">
        <v>672</v>
      </c>
      <c r="D357">
        <f t="shared" si="5"/>
        <v>9982</v>
      </c>
    </row>
    <row r="358" spans="1:4">
      <c r="A358" s="11"/>
      <c r="B358" s="11">
        <v>290001</v>
      </c>
      <c r="C358" s="11" t="s">
        <v>552</v>
      </c>
      <c r="D358">
        <f t="shared" si="5"/>
        <v>1</v>
      </c>
    </row>
    <row r="359" spans="1:4">
      <c r="A359" s="11"/>
      <c r="B359" s="11">
        <v>290002</v>
      </c>
      <c r="C359" s="11" t="s">
        <v>234</v>
      </c>
      <c r="D359">
        <f t="shared" si="5"/>
        <v>1</v>
      </c>
    </row>
    <row r="360" spans="1:4">
      <c r="A360" s="11"/>
      <c r="B360" s="11">
        <v>290003</v>
      </c>
      <c r="C360" s="11" t="s">
        <v>553</v>
      </c>
      <c r="D360">
        <f t="shared" si="5"/>
        <v>1</v>
      </c>
    </row>
    <row r="361" spans="1:4">
      <c r="A361" s="11"/>
      <c r="B361" s="11">
        <v>290004</v>
      </c>
      <c r="C361" s="11" t="s">
        <v>554</v>
      </c>
      <c r="D361">
        <f t="shared" si="5"/>
        <v>1</v>
      </c>
    </row>
    <row r="362" spans="1:4">
      <c r="A362" s="11"/>
      <c r="B362" s="11">
        <v>290005</v>
      </c>
      <c r="C362" s="11" t="s">
        <v>555</v>
      </c>
      <c r="D362">
        <f t="shared" si="5"/>
        <v>1</v>
      </c>
    </row>
    <row r="363" spans="1:4">
      <c r="A363" s="11"/>
      <c r="B363" s="11">
        <v>290006</v>
      </c>
      <c r="C363" s="11" t="s">
        <v>556</v>
      </c>
      <c r="D363">
        <f t="shared" si="5"/>
        <v>1</v>
      </c>
    </row>
    <row r="364" spans="1:4">
      <c r="A364" s="11"/>
      <c r="B364" s="11">
        <v>290007</v>
      </c>
      <c r="C364" s="11" t="s">
        <v>557</v>
      </c>
      <c r="D364">
        <f t="shared" si="5"/>
        <v>1</v>
      </c>
    </row>
    <row r="365" spans="1:4">
      <c r="A365" s="11"/>
      <c r="B365" s="11">
        <v>290008</v>
      </c>
      <c r="C365" s="11" t="s">
        <v>558</v>
      </c>
      <c r="D365">
        <f t="shared" si="5"/>
        <v>9993</v>
      </c>
    </row>
    <row r="366" spans="1:4">
      <c r="A366" s="11"/>
      <c r="B366" s="11">
        <v>300001</v>
      </c>
      <c r="C366" s="11" t="s">
        <v>559</v>
      </c>
      <c r="D366">
        <f t="shared" si="5"/>
        <v>1</v>
      </c>
    </row>
    <row r="367" spans="1:4">
      <c r="A367" s="11"/>
      <c r="B367" s="11">
        <v>300002</v>
      </c>
      <c r="C367" s="11" t="s">
        <v>560</v>
      </c>
      <c r="D367">
        <f t="shared" si="5"/>
        <v>1</v>
      </c>
    </row>
    <row r="368" spans="1:4">
      <c r="A368" s="11"/>
      <c r="B368" s="11">
        <v>300003</v>
      </c>
      <c r="C368" s="11" t="s">
        <v>561</v>
      </c>
      <c r="D368">
        <f t="shared" si="5"/>
        <v>1</v>
      </c>
    </row>
    <row r="369" spans="1:4">
      <c r="A369" s="11"/>
      <c r="B369" s="11">
        <v>300004</v>
      </c>
      <c r="C369" s="11" t="s">
        <v>562</v>
      </c>
      <c r="D369">
        <f t="shared" si="5"/>
        <v>1</v>
      </c>
    </row>
    <row r="370" spans="1:4">
      <c r="A370" s="11"/>
      <c r="B370" s="11">
        <v>300005</v>
      </c>
      <c r="C370" s="11" t="s">
        <v>563</v>
      </c>
      <c r="D370">
        <f t="shared" si="5"/>
        <v>9996</v>
      </c>
    </row>
    <row r="371" spans="1:4">
      <c r="A371" s="11"/>
      <c r="B371" s="11">
        <v>310001</v>
      </c>
      <c r="C371" s="11" t="s">
        <v>564</v>
      </c>
      <c r="D371">
        <f t="shared" si="5"/>
        <v>1</v>
      </c>
    </row>
    <row r="372" spans="1:4">
      <c r="A372" s="11"/>
      <c r="B372" s="11">
        <v>310002</v>
      </c>
      <c r="C372" s="11" t="s">
        <v>565</v>
      </c>
      <c r="D372">
        <f t="shared" si="5"/>
        <v>1</v>
      </c>
    </row>
    <row r="373" spans="1:4">
      <c r="A373" s="11"/>
      <c r="B373" s="11">
        <v>310003</v>
      </c>
      <c r="C373" s="11" t="s">
        <v>566</v>
      </c>
      <c r="D373">
        <f t="shared" si="5"/>
        <v>1</v>
      </c>
    </row>
    <row r="374" spans="1:4">
      <c r="A374" s="11"/>
      <c r="B374" s="11">
        <v>310004</v>
      </c>
      <c r="C374" s="11" t="s">
        <v>567</v>
      </c>
      <c r="D374">
        <f t="shared" si="5"/>
        <v>1</v>
      </c>
    </row>
    <row r="375" spans="1:4">
      <c r="A375" s="11"/>
      <c r="B375" s="11">
        <v>310005</v>
      </c>
      <c r="C375" s="11" t="s">
        <v>568</v>
      </c>
      <c r="D375">
        <f t="shared" si="5"/>
        <v>1</v>
      </c>
    </row>
    <row r="376" spans="1:4">
      <c r="A376" s="199">
        <v>2017</v>
      </c>
      <c r="B376" s="198">
        <v>310006</v>
      </c>
      <c r="C376" s="1" t="s">
        <v>701</v>
      </c>
      <c r="D376">
        <f t="shared" si="5"/>
        <v>1</v>
      </c>
    </row>
    <row r="377" spans="1:4">
      <c r="A377" s="11"/>
      <c r="B377" s="11">
        <v>310007</v>
      </c>
      <c r="C377" s="11" t="s">
        <v>569</v>
      </c>
      <c r="D377">
        <f t="shared" si="5"/>
        <v>1</v>
      </c>
    </row>
    <row r="378" spans="1:4">
      <c r="A378" s="11"/>
      <c r="B378" s="11">
        <v>310008</v>
      </c>
      <c r="C378" s="11" t="s">
        <v>570</v>
      </c>
      <c r="D378">
        <f t="shared" si="5"/>
        <v>9993</v>
      </c>
    </row>
    <row r="379" spans="1:4">
      <c r="A379" s="11"/>
      <c r="B379" s="11">
        <v>320001</v>
      </c>
      <c r="C379" s="11" t="s">
        <v>571</v>
      </c>
      <c r="D379">
        <f t="shared" si="5"/>
        <v>1</v>
      </c>
    </row>
    <row r="380" spans="1:4">
      <c r="A380" s="11"/>
      <c r="B380" s="11">
        <v>320002</v>
      </c>
      <c r="C380" s="11" t="s">
        <v>572</v>
      </c>
      <c r="D380">
        <f t="shared" si="5"/>
        <v>1</v>
      </c>
    </row>
    <row r="381" spans="1:4">
      <c r="A381" s="11"/>
      <c r="B381" s="11">
        <v>320003</v>
      </c>
      <c r="C381" s="11" t="s">
        <v>573</v>
      </c>
      <c r="D381">
        <f t="shared" si="5"/>
        <v>1</v>
      </c>
    </row>
    <row r="382" spans="1:4">
      <c r="A382" s="11"/>
      <c r="B382" s="11">
        <v>320004</v>
      </c>
      <c r="C382" s="11" t="s">
        <v>574</v>
      </c>
      <c r="D382">
        <f t="shared" si="5"/>
        <v>1</v>
      </c>
    </row>
    <row r="383" spans="1:4">
      <c r="A383" s="11"/>
      <c r="B383" s="11">
        <v>320005</v>
      </c>
      <c r="C383" s="11" t="s">
        <v>575</v>
      </c>
      <c r="D383">
        <f t="shared" si="5"/>
        <v>1</v>
      </c>
    </row>
    <row r="384" spans="1:4">
      <c r="A384" s="11"/>
      <c r="B384" s="11">
        <v>320006</v>
      </c>
      <c r="C384" s="11" t="s">
        <v>576</v>
      </c>
      <c r="D384">
        <f t="shared" si="5"/>
        <v>1</v>
      </c>
    </row>
    <row r="385" spans="1:4">
      <c r="A385" s="11"/>
      <c r="B385" s="11">
        <v>320007</v>
      </c>
      <c r="C385" s="11" t="s">
        <v>577</v>
      </c>
      <c r="D385">
        <f t="shared" si="5"/>
        <v>1</v>
      </c>
    </row>
    <row r="386" spans="1:4">
      <c r="A386" s="199">
        <v>2017</v>
      </c>
      <c r="B386" s="198">
        <v>320008</v>
      </c>
      <c r="C386" s="1" t="s">
        <v>682</v>
      </c>
      <c r="D386">
        <f t="shared" si="5"/>
        <v>1</v>
      </c>
    </row>
    <row r="387" spans="1:4">
      <c r="A387" s="11"/>
      <c r="B387" s="11">
        <v>320009</v>
      </c>
      <c r="C387" s="11" t="s">
        <v>578</v>
      </c>
      <c r="D387">
        <f t="shared" ref="D387:D450" si="6">B388-B387</f>
        <v>1</v>
      </c>
    </row>
    <row r="388" spans="1:4">
      <c r="A388" s="11"/>
      <c r="B388" s="11">
        <v>320010</v>
      </c>
      <c r="C388" s="11" t="s">
        <v>579</v>
      </c>
      <c r="D388">
        <f t="shared" si="6"/>
        <v>1</v>
      </c>
    </row>
    <row r="389" spans="1:4">
      <c r="A389" s="11"/>
      <c r="B389" s="11">
        <v>320011</v>
      </c>
      <c r="C389" s="11" t="s">
        <v>580</v>
      </c>
      <c r="D389">
        <f t="shared" si="6"/>
        <v>9990</v>
      </c>
    </row>
    <row r="390" spans="1:4">
      <c r="A390" s="11"/>
      <c r="B390" s="11">
        <v>330001</v>
      </c>
      <c r="C390" s="11" t="s">
        <v>581</v>
      </c>
      <c r="D390">
        <f t="shared" si="6"/>
        <v>1</v>
      </c>
    </row>
    <row r="391" spans="1:4">
      <c r="A391" s="11"/>
      <c r="B391" s="11">
        <v>330002</v>
      </c>
      <c r="C391" s="11" t="s">
        <v>582</v>
      </c>
      <c r="D391">
        <f t="shared" si="6"/>
        <v>1</v>
      </c>
    </row>
    <row r="392" spans="1:4">
      <c r="A392" s="11"/>
      <c r="B392" s="11">
        <v>330003</v>
      </c>
      <c r="C392" s="11" t="s">
        <v>583</v>
      </c>
      <c r="D392">
        <f t="shared" si="6"/>
        <v>1</v>
      </c>
    </row>
    <row r="393" spans="1:4">
      <c r="A393" s="11"/>
      <c r="B393" s="11">
        <v>330004</v>
      </c>
      <c r="C393" s="11" t="s">
        <v>584</v>
      </c>
      <c r="D393">
        <f t="shared" si="6"/>
        <v>9997</v>
      </c>
    </row>
    <row r="394" spans="1:4">
      <c r="A394" s="11"/>
      <c r="B394" s="11">
        <v>340001</v>
      </c>
      <c r="C394" s="11" t="s">
        <v>585</v>
      </c>
      <c r="D394">
        <f t="shared" si="6"/>
        <v>1</v>
      </c>
    </row>
    <row r="395" spans="1:4">
      <c r="A395" s="11"/>
      <c r="B395" s="11">
        <v>340002</v>
      </c>
      <c r="C395" s="11" t="s">
        <v>586</v>
      </c>
      <c r="D395">
        <f t="shared" si="6"/>
        <v>1</v>
      </c>
    </row>
    <row r="396" spans="1:4">
      <c r="A396" s="11"/>
      <c r="B396" s="11">
        <v>340003</v>
      </c>
      <c r="C396" s="11" t="s">
        <v>587</v>
      </c>
      <c r="D396">
        <f t="shared" si="6"/>
        <v>1</v>
      </c>
    </row>
    <row r="397" spans="1:4">
      <c r="A397" s="11"/>
      <c r="B397" s="11">
        <v>340004</v>
      </c>
      <c r="C397" s="11" t="s">
        <v>588</v>
      </c>
      <c r="D397">
        <f t="shared" si="6"/>
        <v>1</v>
      </c>
    </row>
    <row r="398" spans="1:4">
      <c r="A398" s="11"/>
      <c r="B398" s="11">
        <v>340005</v>
      </c>
      <c r="C398" s="11" t="s">
        <v>589</v>
      </c>
      <c r="D398">
        <f t="shared" si="6"/>
        <v>1</v>
      </c>
    </row>
    <row r="399" spans="1:4">
      <c r="A399" s="199">
        <v>2017</v>
      </c>
      <c r="B399" s="198">
        <v>340006</v>
      </c>
      <c r="C399" s="1" t="s">
        <v>702</v>
      </c>
      <c r="D399">
        <f t="shared" si="6"/>
        <v>1</v>
      </c>
    </row>
    <row r="400" spans="1:4">
      <c r="A400" s="11"/>
      <c r="B400" s="11">
        <v>340007</v>
      </c>
      <c r="C400" s="11" t="s">
        <v>590</v>
      </c>
      <c r="D400">
        <f t="shared" si="6"/>
        <v>1</v>
      </c>
    </row>
    <row r="401" spans="1:4">
      <c r="A401" s="11"/>
      <c r="B401" s="11">
        <v>340008</v>
      </c>
      <c r="C401" s="11" t="s">
        <v>591</v>
      </c>
      <c r="D401">
        <f t="shared" si="6"/>
        <v>9993</v>
      </c>
    </row>
    <row r="402" spans="1:4">
      <c r="A402" s="11"/>
      <c r="B402" s="11">
        <v>350001</v>
      </c>
      <c r="C402" s="11" t="s">
        <v>592</v>
      </c>
      <c r="D402">
        <f t="shared" si="6"/>
        <v>1</v>
      </c>
    </row>
    <row r="403" spans="1:4">
      <c r="A403" s="11"/>
      <c r="B403" s="11">
        <v>350002</v>
      </c>
      <c r="C403" s="11" t="s">
        <v>593</v>
      </c>
      <c r="D403">
        <f t="shared" si="6"/>
        <v>1</v>
      </c>
    </row>
    <row r="404" spans="1:4">
      <c r="A404" s="11"/>
      <c r="B404" s="11">
        <v>350003</v>
      </c>
      <c r="C404" s="11" t="s">
        <v>594</v>
      </c>
      <c r="D404">
        <f t="shared" si="6"/>
        <v>1</v>
      </c>
    </row>
    <row r="405" spans="1:4">
      <c r="A405" s="11"/>
      <c r="B405" s="11">
        <v>350004</v>
      </c>
      <c r="C405" s="11" t="s">
        <v>595</v>
      </c>
      <c r="D405">
        <f t="shared" si="6"/>
        <v>1</v>
      </c>
    </row>
    <row r="406" spans="1:4">
      <c r="A406" s="11"/>
      <c r="B406" s="11">
        <v>350005</v>
      </c>
      <c r="C406" s="11" t="s">
        <v>596</v>
      </c>
      <c r="D406">
        <f t="shared" si="6"/>
        <v>1</v>
      </c>
    </row>
    <row r="407" spans="1:4">
      <c r="A407" s="11"/>
      <c r="B407" s="11">
        <v>350006</v>
      </c>
      <c r="C407" s="11" t="s">
        <v>597</v>
      </c>
      <c r="D407">
        <f t="shared" si="6"/>
        <v>1</v>
      </c>
    </row>
    <row r="408" spans="1:4">
      <c r="A408" s="11"/>
      <c r="B408" s="11">
        <v>350007</v>
      </c>
      <c r="C408" s="11" t="s">
        <v>598</v>
      </c>
      <c r="D408">
        <f t="shared" si="6"/>
        <v>9994</v>
      </c>
    </row>
    <row r="409" spans="1:4">
      <c r="A409" s="11"/>
      <c r="B409" s="11">
        <v>360001</v>
      </c>
      <c r="C409" s="11" t="s">
        <v>599</v>
      </c>
      <c r="D409">
        <f t="shared" si="6"/>
        <v>1</v>
      </c>
    </row>
    <row r="410" spans="1:4">
      <c r="A410" s="11"/>
      <c r="B410" s="11">
        <v>360002</v>
      </c>
      <c r="C410" s="11" t="s">
        <v>600</v>
      </c>
      <c r="D410">
        <f t="shared" si="6"/>
        <v>1</v>
      </c>
    </row>
    <row r="411" spans="1:4">
      <c r="A411" s="199">
        <v>2017</v>
      </c>
      <c r="B411" s="198">
        <v>360003</v>
      </c>
      <c r="C411" s="1" t="s">
        <v>679</v>
      </c>
      <c r="D411">
        <f t="shared" si="6"/>
        <v>1</v>
      </c>
    </row>
    <row r="412" spans="1:4">
      <c r="A412" s="11"/>
      <c r="B412" s="11">
        <v>360004</v>
      </c>
      <c r="C412" s="11" t="s">
        <v>601</v>
      </c>
      <c r="D412">
        <f t="shared" si="6"/>
        <v>1</v>
      </c>
    </row>
    <row r="413" spans="1:4">
      <c r="A413" s="11"/>
      <c r="B413" s="11">
        <v>360005</v>
      </c>
      <c r="C413" s="11" t="s">
        <v>602</v>
      </c>
      <c r="D413">
        <f t="shared" si="6"/>
        <v>1</v>
      </c>
    </row>
    <row r="414" spans="1:4">
      <c r="A414" s="11"/>
      <c r="B414" s="11">
        <v>360006</v>
      </c>
      <c r="C414" s="11" t="s">
        <v>603</v>
      </c>
      <c r="D414">
        <f t="shared" si="6"/>
        <v>9995</v>
      </c>
    </row>
    <row r="415" spans="1:4">
      <c r="A415" s="11"/>
      <c r="B415" s="11">
        <v>370001</v>
      </c>
      <c r="C415" s="11" t="s">
        <v>604</v>
      </c>
      <c r="D415">
        <f t="shared" si="6"/>
        <v>1</v>
      </c>
    </row>
    <row r="416" spans="1:4">
      <c r="A416" s="11"/>
      <c r="B416" s="11">
        <v>370002</v>
      </c>
      <c r="C416" s="11" t="s">
        <v>605</v>
      </c>
      <c r="D416">
        <f t="shared" si="6"/>
        <v>1</v>
      </c>
    </row>
    <row r="417" spans="1:4">
      <c r="A417" s="11"/>
      <c r="B417" s="11">
        <v>370003</v>
      </c>
      <c r="C417" s="11" t="s">
        <v>606</v>
      </c>
      <c r="D417">
        <f t="shared" si="6"/>
        <v>1</v>
      </c>
    </row>
    <row r="418" spans="1:4">
      <c r="A418" s="11"/>
      <c r="B418" s="11">
        <v>370004</v>
      </c>
      <c r="C418" s="11" t="s">
        <v>607</v>
      </c>
      <c r="D418">
        <f t="shared" si="6"/>
        <v>1</v>
      </c>
    </row>
    <row r="419" spans="1:4">
      <c r="A419" s="11"/>
      <c r="B419" s="11">
        <v>370005</v>
      </c>
      <c r="C419" s="11" t="s">
        <v>608</v>
      </c>
      <c r="D419">
        <f t="shared" si="6"/>
        <v>1</v>
      </c>
    </row>
    <row r="420" spans="1:4">
      <c r="A420" s="11"/>
      <c r="B420" s="11">
        <v>370006</v>
      </c>
      <c r="C420" s="11" t="s">
        <v>609</v>
      </c>
      <c r="D420">
        <f t="shared" si="6"/>
        <v>1</v>
      </c>
    </row>
    <row r="421" spans="1:4">
      <c r="A421" s="11"/>
      <c r="B421" s="11">
        <v>370007</v>
      </c>
      <c r="C421" s="11" t="s">
        <v>610</v>
      </c>
      <c r="D421">
        <f t="shared" si="6"/>
        <v>1</v>
      </c>
    </row>
    <row r="422" spans="1:4">
      <c r="A422" s="11"/>
      <c r="B422" s="11">
        <v>370008</v>
      </c>
      <c r="C422" s="11" t="s">
        <v>611</v>
      </c>
      <c r="D422">
        <f t="shared" si="6"/>
        <v>1</v>
      </c>
    </row>
    <row r="423" spans="1:4">
      <c r="A423" s="199">
        <v>2017</v>
      </c>
      <c r="B423" s="198">
        <v>370009</v>
      </c>
      <c r="C423" s="1" t="s">
        <v>706</v>
      </c>
      <c r="D423">
        <f t="shared" si="6"/>
        <v>1</v>
      </c>
    </row>
    <row r="424" spans="1:4">
      <c r="A424" s="11"/>
      <c r="B424" s="11">
        <v>370010</v>
      </c>
      <c r="C424" s="11" t="s">
        <v>612</v>
      </c>
      <c r="D424">
        <f t="shared" si="6"/>
        <v>1</v>
      </c>
    </row>
    <row r="425" spans="1:4">
      <c r="A425" s="11"/>
      <c r="B425" s="11">
        <v>370011</v>
      </c>
      <c r="C425" s="11" t="s">
        <v>613</v>
      </c>
      <c r="D425">
        <f t="shared" si="6"/>
        <v>1</v>
      </c>
    </row>
    <row r="426" spans="1:4">
      <c r="A426" s="199">
        <v>2017</v>
      </c>
      <c r="B426" s="198">
        <v>370012</v>
      </c>
      <c r="C426" s="1" t="s">
        <v>690</v>
      </c>
      <c r="D426">
        <f t="shared" si="6"/>
        <v>1</v>
      </c>
    </row>
    <row r="427" spans="1:4">
      <c r="A427" s="199">
        <v>2017</v>
      </c>
      <c r="B427" s="198">
        <v>370013</v>
      </c>
      <c r="C427" s="1" t="s">
        <v>699</v>
      </c>
      <c r="D427">
        <f t="shared" si="6"/>
        <v>1</v>
      </c>
    </row>
    <row r="428" spans="1:4">
      <c r="A428" s="11"/>
      <c r="B428" s="11">
        <v>370014</v>
      </c>
      <c r="C428" s="11" t="s">
        <v>614</v>
      </c>
      <c r="D428">
        <f t="shared" si="6"/>
        <v>1</v>
      </c>
    </row>
    <row r="429" spans="1:4">
      <c r="A429" s="11"/>
      <c r="B429" s="11">
        <v>370015</v>
      </c>
      <c r="C429" s="11" t="s">
        <v>615</v>
      </c>
      <c r="D429">
        <f t="shared" si="6"/>
        <v>1</v>
      </c>
    </row>
    <row r="430" spans="1:4">
      <c r="A430" s="199">
        <v>2017</v>
      </c>
      <c r="B430" s="198">
        <v>370016</v>
      </c>
      <c r="C430" s="1" t="s">
        <v>678</v>
      </c>
      <c r="D430">
        <f t="shared" si="6"/>
        <v>9985</v>
      </c>
    </row>
    <row r="431" spans="1:4">
      <c r="A431" s="11"/>
      <c r="B431" s="11">
        <v>380001</v>
      </c>
      <c r="C431" s="11" t="s">
        <v>616</v>
      </c>
      <c r="D431">
        <f t="shared" si="6"/>
        <v>1</v>
      </c>
    </row>
    <row r="432" spans="1:4">
      <c r="A432" s="11"/>
      <c r="B432" s="11">
        <v>380002</v>
      </c>
      <c r="C432" s="11" t="s">
        <v>617</v>
      </c>
      <c r="D432">
        <f t="shared" si="6"/>
        <v>1</v>
      </c>
    </row>
    <row r="433" spans="1:4">
      <c r="A433" s="11"/>
      <c r="B433" s="11">
        <v>380003</v>
      </c>
      <c r="C433" s="11" t="s">
        <v>618</v>
      </c>
      <c r="D433">
        <f t="shared" si="6"/>
        <v>1</v>
      </c>
    </row>
    <row r="434" spans="1:4">
      <c r="A434" s="11"/>
      <c r="B434" s="11">
        <v>380004</v>
      </c>
      <c r="C434" s="11" t="s">
        <v>619</v>
      </c>
      <c r="D434">
        <f t="shared" si="6"/>
        <v>1</v>
      </c>
    </row>
    <row r="435" spans="1:4">
      <c r="A435" s="11"/>
      <c r="B435" s="11">
        <v>380005</v>
      </c>
      <c r="C435" s="11" t="s">
        <v>620</v>
      </c>
      <c r="D435">
        <f t="shared" si="6"/>
        <v>1</v>
      </c>
    </row>
    <row r="436" spans="1:4">
      <c r="A436" s="11"/>
      <c r="B436" s="11">
        <v>380006</v>
      </c>
      <c r="C436" s="11" t="s">
        <v>621</v>
      </c>
      <c r="D436">
        <f t="shared" si="6"/>
        <v>1</v>
      </c>
    </row>
    <row r="437" spans="1:4">
      <c r="A437" s="11"/>
      <c r="B437" s="11">
        <v>380007</v>
      </c>
      <c r="C437" s="11" t="s">
        <v>622</v>
      </c>
      <c r="D437">
        <f t="shared" si="6"/>
        <v>1</v>
      </c>
    </row>
    <row r="438" spans="1:4">
      <c r="A438" s="199">
        <v>2017</v>
      </c>
      <c r="B438" s="198">
        <v>380008</v>
      </c>
      <c r="C438" s="1" t="s">
        <v>694</v>
      </c>
      <c r="D438">
        <f t="shared" si="6"/>
        <v>1</v>
      </c>
    </row>
    <row r="439" spans="1:4">
      <c r="A439" s="11"/>
      <c r="B439" s="11">
        <v>380009</v>
      </c>
      <c r="C439" s="11" t="s">
        <v>623</v>
      </c>
      <c r="D439">
        <f t="shared" si="6"/>
        <v>1</v>
      </c>
    </row>
    <row r="440" spans="1:4">
      <c r="A440" s="11"/>
      <c r="B440" s="11">
        <v>380010</v>
      </c>
      <c r="C440" s="11" t="s">
        <v>624</v>
      </c>
      <c r="D440">
        <f t="shared" si="6"/>
        <v>1</v>
      </c>
    </row>
    <row r="441" spans="1:4">
      <c r="A441" s="11"/>
      <c r="B441" s="11">
        <v>380011</v>
      </c>
      <c r="C441" s="11" t="s">
        <v>625</v>
      </c>
      <c r="D441">
        <f t="shared" si="6"/>
        <v>1</v>
      </c>
    </row>
    <row r="442" spans="1:4">
      <c r="A442" s="11"/>
      <c r="B442" s="11">
        <v>380012</v>
      </c>
      <c r="C442" s="11" t="s">
        <v>626</v>
      </c>
      <c r="D442">
        <f t="shared" si="6"/>
        <v>1</v>
      </c>
    </row>
    <row r="443" spans="1:4">
      <c r="A443" s="11"/>
      <c r="B443" s="11">
        <v>380013</v>
      </c>
      <c r="C443" s="11" t="s">
        <v>627</v>
      </c>
      <c r="D443">
        <f t="shared" si="6"/>
        <v>1</v>
      </c>
    </row>
    <row r="444" spans="1:4">
      <c r="A444" s="11"/>
      <c r="B444" s="11">
        <v>380014</v>
      </c>
      <c r="C444" s="11" t="s">
        <v>628</v>
      </c>
      <c r="D444">
        <f t="shared" si="6"/>
        <v>1</v>
      </c>
    </row>
    <row r="445" spans="1:4">
      <c r="A445" s="11"/>
      <c r="B445" s="11">
        <v>380015</v>
      </c>
      <c r="C445" s="11" t="s">
        <v>629</v>
      </c>
      <c r="D445">
        <f t="shared" si="6"/>
        <v>1</v>
      </c>
    </row>
    <row r="446" spans="1:4">
      <c r="A446" s="11"/>
      <c r="B446" s="11">
        <v>380016</v>
      </c>
      <c r="C446" s="11" t="s">
        <v>630</v>
      </c>
      <c r="D446">
        <f t="shared" si="6"/>
        <v>1</v>
      </c>
    </row>
    <row r="447" spans="1:4">
      <c r="A447" s="199">
        <v>2017</v>
      </c>
      <c r="B447" s="198">
        <v>380017</v>
      </c>
      <c r="C447" s="1" t="s">
        <v>630</v>
      </c>
      <c r="D447">
        <f t="shared" si="6"/>
        <v>1</v>
      </c>
    </row>
    <row r="448" spans="1:4">
      <c r="A448" s="11"/>
      <c r="B448" s="11">
        <v>380018</v>
      </c>
      <c r="C448" s="11" t="s">
        <v>631</v>
      </c>
      <c r="D448">
        <f t="shared" si="6"/>
        <v>1</v>
      </c>
    </row>
    <row r="449" spans="1:4">
      <c r="A449" s="199">
        <v>2017</v>
      </c>
      <c r="B449" s="198">
        <v>380019</v>
      </c>
      <c r="C449" s="1" t="s">
        <v>687</v>
      </c>
      <c r="D449">
        <f t="shared" si="6"/>
        <v>1</v>
      </c>
    </row>
    <row r="450" spans="1:4">
      <c r="A450" s="11"/>
      <c r="B450" s="11">
        <v>380020</v>
      </c>
      <c r="C450" s="11" t="s">
        <v>632</v>
      </c>
      <c r="D450">
        <f t="shared" si="6"/>
        <v>1</v>
      </c>
    </row>
    <row r="451" spans="1:4">
      <c r="A451" s="199">
        <v>2017</v>
      </c>
      <c r="B451" s="198">
        <v>380021</v>
      </c>
      <c r="C451" s="1" t="s">
        <v>689</v>
      </c>
      <c r="D451">
        <f t="shared" ref="D451:D485" si="7">B452-B451</f>
        <v>1</v>
      </c>
    </row>
    <row r="452" spans="1:4">
      <c r="A452" s="11"/>
      <c r="B452" s="11">
        <v>380022</v>
      </c>
      <c r="C452" s="11" t="s">
        <v>633</v>
      </c>
      <c r="D452">
        <f t="shared" si="7"/>
        <v>9979</v>
      </c>
    </row>
    <row r="453" spans="1:4">
      <c r="A453" s="11"/>
      <c r="B453" s="11">
        <v>390001</v>
      </c>
      <c r="C453" s="11" t="s">
        <v>634</v>
      </c>
      <c r="D453">
        <f t="shared" si="7"/>
        <v>1</v>
      </c>
    </row>
    <row r="454" spans="1:4">
      <c r="A454" s="11"/>
      <c r="B454" s="11">
        <v>390002</v>
      </c>
      <c r="C454" s="11" t="s">
        <v>635</v>
      </c>
      <c r="D454">
        <f t="shared" si="7"/>
        <v>1</v>
      </c>
    </row>
    <row r="455" spans="1:4">
      <c r="A455" s="11"/>
      <c r="B455" s="11">
        <v>390003</v>
      </c>
      <c r="C455" s="11" t="s">
        <v>636</v>
      </c>
      <c r="D455">
        <f t="shared" si="7"/>
        <v>1</v>
      </c>
    </row>
    <row r="456" spans="1:4">
      <c r="A456" s="11"/>
      <c r="B456" s="11">
        <v>390004</v>
      </c>
      <c r="C456" s="11" t="s">
        <v>637</v>
      </c>
      <c r="D456">
        <f t="shared" si="7"/>
        <v>1</v>
      </c>
    </row>
    <row r="457" spans="1:4">
      <c r="A457" s="11"/>
      <c r="B457" s="11">
        <v>390005</v>
      </c>
      <c r="C457" s="11" t="s">
        <v>638</v>
      </c>
      <c r="D457">
        <f t="shared" si="7"/>
        <v>1</v>
      </c>
    </row>
    <row r="458" spans="1:4">
      <c r="A458" s="11"/>
      <c r="B458" s="11">
        <v>390006</v>
      </c>
      <c r="C458" s="11" t="s">
        <v>639</v>
      </c>
      <c r="D458">
        <f t="shared" si="7"/>
        <v>1</v>
      </c>
    </row>
    <row r="459" spans="1:4">
      <c r="A459" s="11"/>
      <c r="B459" s="11">
        <v>390007</v>
      </c>
      <c r="C459" s="11" t="s">
        <v>640</v>
      </c>
      <c r="D459">
        <f t="shared" si="7"/>
        <v>1</v>
      </c>
    </row>
    <row r="460" spans="1:4">
      <c r="A460" s="11"/>
      <c r="B460" s="11">
        <v>390008</v>
      </c>
      <c r="C460" s="11" t="s">
        <v>641</v>
      </c>
      <c r="D460">
        <f t="shared" si="7"/>
        <v>1</v>
      </c>
    </row>
    <row r="461" spans="1:4">
      <c r="A461" s="11"/>
      <c r="B461" s="11">
        <v>390009</v>
      </c>
      <c r="C461" s="11" t="s">
        <v>642</v>
      </c>
      <c r="D461">
        <f t="shared" si="7"/>
        <v>1</v>
      </c>
    </row>
    <row r="462" spans="1:4">
      <c r="A462" s="11"/>
      <c r="B462" s="11">
        <v>390010</v>
      </c>
      <c r="C462" s="11" t="s">
        <v>643</v>
      </c>
      <c r="D462">
        <f t="shared" si="7"/>
        <v>1</v>
      </c>
    </row>
    <row r="463" spans="1:4">
      <c r="A463" s="11"/>
      <c r="B463" s="11">
        <v>390011</v>
      </c>
      <c r="C463" s="11" t="s">
        <v>644</v>
      </c>
      <c r="D463">
        <f t="shared" si="7"/>
        <v>9990</v>
      </c>
    </row>
    <row r="464" spans="1:4">
      <c r="A464" s="11"/>
      <c r="B464" s="11">
        <v>400001</v>
      </c>
      <c r="C464" s="11" t="s">
        <v>645</v>
      </c>
      <c r="D464">
        <f t="shared" si="7"/>
        <v>1</v>
      </c>
    </row>
    <row r="465" spans="1:4">
      <c r="A465" s="11"/>
      <c r="B465" s="11">
        <v>400002</v>
      </c>
      <c r="C465" s="11" t="s">
        <v>646</v>
      </c>
      <c r="D465">
        <f t="shared" si="7"/>
        <v>1</v>
      </c>
    </row>
    <row r="466" spans="1:4">
      <c r="A466" s="11"/>
      <c r="B466" s="11">
        <v>400003</v>
      </c>
      <c r="C466" s="11" t="s">
        <v>647</v>
      </c>
      <c r="D466">
        <f t="shared" si="7"/>
        <v>1</v>
      </c>
    </row>
    <row r="467" spans="1:4">
      <c r="A467" s="11"/>
      <c r="B467" s="11">
        <v>400004</v>
      </c>
      <c r="C467" s="11" t="s">
        <v>648</v>
      </c>
      <c r="D467">
        <f t="shared" si="7"/>
        <v>1</v>
      </c>
    </row>
    <row r="468" spans="1:4">
      <c r="A468" s="11"/>
      <c r="B468" s="11">
        <v>400005</v>
      </c>
      <c r="C468" s="11" t="s">
        <v>237</v>
      </c>
      <c r="D468">
        <f t="shared" si="7"/>
        <v>1</v>
      </c>
    </row>
    <row r="469" spans="1:4">
      <c r="A469" s="11"/>
      <c r="B469" s="11">
        <v>400006</v>
      </c>
      <c r="C469" s="11" t="s">
        <v>649</v>
      </c>
      <c r="D469">
        <f t="shared" si="7"/>
        <v>1</v>
      </c>
    </row>
    <row r="470" spans="1:4">
      <c r="A470" s="11"/>
      <c r="B470" s="11">
        <v>400007</v>
      </c>
      <c r="C470" s="11" t="s">
        <v>650</v>
      </c>
      <c r="D470">
        <f t="shared" si="7"/>
        <v>1</v>
      </c>
    </row>
    <row r="471" spans="1:4">
      <c r="A471" s="199">
        <v>2017</v>
      </c>
      <c r="B471" s="11">
        <v>400008</v>
      </c>
      <c r="C471" s="1" t="s">
        <v>669</v>
      </c>
      <c r="D471">
        <f t="shared" si="7"/>
        <v>1</v>
      </c>
    </row>
    <row r="472" spans="1:4">
      <c r="A472" s="11"/>
      <c r="B472" s="11">
        <v>400009</v>
      </c>
      <c r="C472" s="11" t="s">
        <v>651</v>
      </c>
      <c r="D472">
        <f t="shared" si="7"/>
        <v>1</v>
      </c>
    </row>
    <row r="473" spans="1:4">
      <c r="A473" s="11"/>
      <c r="B473" s="11">
        <v>400010</v>
      </c>
      <c r="C473" s="11" t="s">
        <v>652</v>
      </c>
      <c r="D473">
        <f t="shared" si="7"/>
        <v>1</v>
      </c>
    </row>
    <row r="474" spans="1:4">
      <c r="A474" s="11"/>
      <c r="B474" s="11">
        <v>400011</v>
      </c>
      <c r="C474" s="11" t="s">
        <v>653</v>
      </c>
      <c r="D474">
        <f t="shared" si="7"/>
        <v>1</v>
      </c>
    </row>
    <row r="475" spans="1:4">
      <c r="A475" s="11"/>
      <c r="B475" s="11">
        <v>400012</v>
      </c>
      <c r="C475" s="11" t="s">
        <v>654</v>
      </c>
      <c r="D475">
        <f t="shared" si="7"/>
        <v>9989</v>
      </c>
    </row>
    <row r="476" spans="1:4">
      <c r="A476" s="11"/>
      <c r="B476" s="11">
        <v>410001</v>
      </c>
      <c r="C476" s="11" t="s">
        <v>655</v>
      </c>
      <c r="D476">
        <f t="shared" si="7"/>
        <v>1</v>
      </c>
    </row>
    <row r="477" spans="1:4">
      <c r="A477" s="11"/>
      <c r="B477" s="11">
        <v>410002</v>
      </c>
      <c r="C477" s="11" t="s">
        <v>656</v>
      </c>
      <c r="D477">
        <f t="shared" si="7"/>
        <v>1</v>
      </c>
    </row>
    <row r="478" spans="1:4">
      <c r="A478" s="11"/>
      <c r="B478" s="11">
        <v>410003</v>
      </c>
      <c r="C478" s="11" t="s">
        <v>657</v>
      </c>
      <c r="D478">
        <f t="shared" si="7"/>
        <v>1</v>
      </c>
    </row>
    <row r="479" spans="1:4">
      <c r="A479" s="11"/>
      <c r="B479" s="11">
        <v>410004</v>
      </c>
      <c r="C479" s="11" t="s">
        <v>658</v>
      </c>
      <c r="D479">
        <f t="shared" si="7"/>
        <v>1</v>
      </c>
    </row>
    <row r="480" spans="1:4">
      <c r="A480" s="11"/>
      <c r="B480" s="11">
        <v>410005</v>
      </c>
      <c r="C480" s="11" t="s">
        <v>659</v>
      </c>
      <c r="D480">
        <f t="shared" si="7"/>
        <v>9996</v>
      </c>
    </row>
    <row r="481" spans="1:4">
      <c r="A481" s="11"/>
      <c r="B481" s="11">
        <v>420001</v>
      </c>
      <c r="C481" s="11" t="s">
        <v>660</v>
      </c>
      <c r="D481">
        <f t="shared" si="7"/>
        <v>1</v>
      </c>
    </row>
    <row r="482" spans="1:4">
      <c r="A482" s="11"/>
      <c r="B482" s="11">
        <v>420002</v>
      </c>
      <c r="C482" s="11" t="s">
        <v>661</v>
      </c>
      <c r="D482">
        <f t="shared" si="7"/>
        <v>1</v>
      </c>
    </row>
    <row r="483" spans="1:4">
      <c r="A483" s="199">
        <v>2017</v>
      </c>
      <c r="B483" s="198">
        <v>420003</v>
      </c>
      <c r="C483" s="1" t="s">
        <v>688</v>
      </c>
      <c r="D483">
        <f t="shared" si="7"/>
        <v>9998</v>
      </c>
    </row>
    <row r="484" spans="1:4">
      <c r="A484" s="11"/>
      <c r="B484" s="11">
        <v>430001</v>
      </c>
      <c r="C484" s="11" t="s">
        <v>662</v>
      </c>
      <c r="D484" t="e">
        <f t="shared" si="7"/>
        <v>#VALUE!</v>
      </c>
    </row>
    <row r="485" spans="1:4" ht="40.5">
      <c r="A485" s="11"/>
      <c r="B485" s="200" t="s">
        <v>221</v>
      </c>
      <c r="C485" s="202" t="s">
        <v>213</v>
      </c>
      <c r="D485" t="e">
        <f t="shared" si="7"/>
        <v>#VALUE!</v>
      </c>
    </row>
  </sheetData>
  <autoFilter ref="A1:D485">
    <sortState ref="A2:D485">
      <sortCondition ref="B1:B485"/>
    </sortState>
  </autoFilter>
  <conditionalFormatting sqref="B2:B230 B232:B1048576">
    <cfRule type="duplicateValues" dxfId="33" priority="4"/>
  </conditionalFormatting>
  <conditionalFormatting sqref="B231">
    <cfRule type="duplicateValues" dxfId="32" priority="2"/>
  </conditionalFormatting>
  <conditionalFormatting sqref="B1:B1048576">
    <cfRule type="duplicateValues" dxfId="3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O29"/>
  <sheetViews>
    <sheetView showZeros="0" topLeftCell="A10" workbookViewId="0">
      <selection activeCell="AH13" sqref="AH13"/>
    </sheetView>
  </sheetViews>
  <sheetFormatPr defaultRowHeight="15"/>
  <cols>
    <col min="1" max="1" width="9.140625" style="11"/>
    <col min="2" max="2" width="17" style="11" bestFit="1" customWidth="1"/>
    <col min="3" max="3" width="13.85546875" style="11" customWidth="1"/>
    <col min="4" max="4" width="15.42578125" style="11" customWidth="1"/>
    <col min="5" max="5" width="7.5703125" style="11" customWidth="1"/>
    <col min="6" max="6" width="9" style="11" customWidth="1"/>
    <col min="7" max="7" width="7.85546875" style="11" customWidth="1"/>
    <col min="8" max="8" width="10.7109375" style="11" customWidth="1"/>
    <col min="9" max="10" width="12.7109375" style="11" customWidth="1"/>
    <col min="11" max="11" width="6" style="11" customWidth="1"/>
    <col min="12" max="12" width="4.7109375" style="11" customWidth="1"/>
    <col min="13" max="13" width="8.85546875" style="11" customWidth="1"/>
    <col min="14" max="36" width="5.85546875" style="11" customWidth="1"/>
    <col min="37" max="60" width="5" style="11" customWidth="1"/>
    <col min="61" max="62" width="9.140625" style="11"/>
    <col min="63" max="63" width="16.7109375" style="11" customWidth="1"/>
    <col min="64" max="64" width="27.5703125" style="11" customWidth="1"/>
    <col min="65" max="16384" width="9.140625" style="11"/>
  </cols>
  <sheetData>
    <row r="1" spans="1:67" s="22" customFormat="1" ht="74.25" customHeight="1">
      <c r="A1" s="7" t="s">
        <v>61</v>
      </c>
      <c r="B1" s="164">
        <f>Заполните_Список!C4</f>
        <v>138</v>
      </c>
      <c r="C1" s="294"/>
      <c r="D1" s="8" t="str">
        <f>VLOOKUP(B1,msu,2,0)</f>
        <v>Торжокский район</v>
      </c>
      <c r="E1" s="8"/>
      <c r="F1" s="8"/>
      <c r="G1" s="8"/>
      <c r="H1" s="8"/>
      <c r="I1" s="9"/>
      <c r="J1" s="293"/>
      <c r="M1" s="332" t="s">
        <v>93</v>
      </c>
      <c r="N1" s="36" t="s">
        <v>958</v>
      </c>
      <c r="AY1" s="39"/>
      <c r="AZ1" s="39"/>
      <c r="BA1" s="39"/>
      <c r="BB1" s="39"/>
      <c r="BC1" s="39"/>
      <c r="BD1" s="39"/>
      <c r="BE1" s="39"/>
      <c r="BF1" s="39"/>
      <c r="BG1" s="39"/>
      <c r="BH1" s="39"/>
    </row>
    <row r="2" spans="1:67" s="22" customFormat="1">
      <c r="A2" s="7"/>
      <c r="B2" s="25" t="s">
        <v>62</v>
      </c>
      <c r="C2" s="294"/>
      <c r="M2" s="324" t="s">
        <v>113</v>
      </c>
      <c r="N2" s="295"/>
      <c r="O2" s="296"/>
      <c r="P2" s="296"/>
      <c r="Q2" s="34"/>
      <c r="R2" s="296"/>
      <c r="S2" s="297"/>
      <c r="T2" s="297"/>
      <c r="U2" s="296"/>
      <c r="V2" s="296"/>
    </row>
    <row r="3" spans="1:67" ht="18.75">
      <c r="A3" s="10" t="s">
        <v>132</v>
      </c>
      <c r="B3" s="298"/>
      <c r="C3" s="298"/>
      <c r="D3" s="298"/>
      <c r="E3" s="298"/>
      <c r="F3" s="298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299"/>
      <c r="BH3" s="299"/>
    </row>
    <row r="4" spans="1:67" ht="75">
      <c r="C4" s="331" t="s">
        <v>954</v>
      </c>
      <c r="D4" s="331" t="s">
        <v>954</v>
      </c>
    </row>
    <row r="5" spans="1:67" ht="15.75" customHeight="1">
      <c r="A5" s="134"/>
      <c r="B5" s="132"/>
      <c r="C5" s="325"/>
      <c r="D5" s="325"/>
      <c r="E5" s="132"/>
      <c r="F5" s="132"/>
      <c r="G5" s="132"/>
      <c r="H5" s="132"/>
      <c r="I5" s="133"/>
      <c r="J5" s="133"/>
      <c r="K5" s="12" t="s">
        <v>125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</row>
    <row r="6" spans="1:67" ht="103.5" customHeight="1">
      <c r="A6" s="21" t="s">
        <v>63</v>
      </c>
      <c r="B6" s="300" t="s">
        <v>711</v>
      </c>
      <c r="C6" s="129" t="s">
        <v>22</v>
      </c>
      <c r="D6" s="129" t="s">
        <v>22</v>
      </c>
      <c r="E6" s="340" t="s">
        <v>165</v>
      </c>
      <c r="F6" s="341"/>
      <c r="G6" s="340" t="s">
        <v>197</v>
      </c>
      <c r="H6" s="341"/>
      <c r="I6" s="342" t="s">
        <v>23</v>
      </c>
      <c r="J6" s="343"/>
      <c r="K6" s="338" t="s">
        <v>24</v>
      </c>
      <c r="L6" s="339"/>
      <c r="M6" s="338" t="s">
        <v>25</v>
      </c>
      <c r="N6" s="339"/>
      <c r="O6" s="338" t="s">
        <v>26</v>
      </c>
      <c r="P6" s="339"/>
      <c r="Q6" s="338" t="s">
        <v>27</v>
      </c>
      <c r="R6" s="339"/>
      <c r="S6" s="338" t="s">
        <v>28</v>
      </c>
      <c r="T6" s="339"/>
      <c r="U6" s="338" t="s">
        <v>29</v>
      </c>
      <c r="V6" s="339"/>
      <c r="W6" s="338" t="s">
        <v>30</v>
      </c>
      <c r="X6" s="339"/>
      <c r="Y6" s="338" t="s">
        <v>31</v>
      </c>
      <c r="Z6" s="339"/>
      <c r="AA6" s="338" t="s">
        <v>32</v>
      </c>
      <c r="AB6" s="339"/>
      <c r="AC6" s="338" t="s">
        <v>33</v>
      </c>
      <c r="AD6" s="339"/>
      <c r="AE6" s="338" t="s">
        <v>34</v>
      </c>
      <c r="AF6" s="339"/>
      <c r="AG6" s="338" t="s">
        <v>35</v>
      </c>
      <c r="AH6" s="339"/>
      <c r="AI6" s="338" t="s">
        <v>36</v>
      </c>
      <c r="AJ6" s="339"/>
      <c r="AK6" s="338" t="s">
        <v>37</v>
      </c>
      <c r="AL6" s="339"/>
      <c r="AM6" s="338" t="s">
        <v>38</v>
      </c>
      <c r="AN6" s="339"/>
      <c r="AO6" s="338" t="s">
        <v>39</v>
      </c>
      <c r="AP6" s="339"/>
      <c r="AQ6" s="338" t="s">
        <v>40</v>
      </c>
      <c r="AR6" s="339"/>
      <c r="AS6" s="338" t="s">
        <v>42</v>
      </c>
      <c r="AT6" s="339"/>
      <c r="AU6" s="338" t="s">
        <v>43</v>
      </c>
      <c r="AV6" s="339"/>
      <c r="AW6" s="338" t="s">
        <v>44</v>
      </c>
      <c r="AX6" s="339"/>
      <c r="AY6" s="338" t="s">
        <v>45</v>
      </c>
      <c r="AZ6" s="339"/>
      <c r="BA6" s="338" t="s">
        <v>122</v>
      </c>
      <c r="BB6" s="339"/>
      <c r="BC6" s="338" t="s">
        <v>123</v>
      </c>
      <c r="BD6" s="339"/>
      <c r="BE6" s="338" t="s">
        <v>124</v>
      </c>
      <c r="BF6" s="339"/>
      <c r="BG6" s="338" t="s">
        <v>231</v>
      </c>
      <c r="BH6" s="339" t="s">
        <v>46</v>
      </c>
    </row>
    <row r="7" spans="1:67" ht="31.5">
      <c r="A7" s="14" t="s">
        <v>62</v>
      </c>
      <c r="B7" s="322"/>
      <c r="C7" s="135" t="s">
        <v>55</v>
      </c>
      <c r="D7" s="135" t="s">
        <v>54</v>
      </c>
      <c r="E7" s="59" t="s">
        <v>55</v>
      </c>
      <c r="F7" s="59" t="s">
        <v>54</v>
      </c>
      <c r="G7" s="59" t="s">
        <v>55</v>
      </c>
      <c r="H7" s="59" t="s">
        <v>54</v>
      </c>
      <c r="I7" s="137" t="s">
        <v>232</v>
      </c>
      <c r="J7" s="137" t="s">
        <v>54</v>
      </c>
      <c r="K7" s="13" t="s">
        <v>55</v>
      </c>
      <c r="L7" s="13" t="s">
        <v>54</v>
      </c>
      <c r="M7" s="13" t="s">
        <v>55</v>
      </c>
      <c r="N7" s="13" t="s">
        <v>54</v>
      </c>
      <c r="O7" s="13" t="s">
        <v>55</v>
      </c>
      <c r="P7" s="13" t="s">
        <v>54</v>
      </c>
      <c r="Q7" s="13" t="s">
        <v>55</v>
      </c>
      <c r="R7" s="13" t="s">
        <v>54</v>
      </c>
      <c r="S7" s="13" t="s">
        <v>55</v>
      </c>
      <c r="T7" s="13" t="s">
        <v>54</v>
      </c>
      <c r="U7" s="13" t="s">
        <v>55</v>
      </c>
      <c r="V7" s="13" t="s">
        <v>54</v>
      </c>
      <c r="W7" s="13" t="s">
        <v>55</v>
      </c>
      <c r="X7" s="13" t="s">
        <v>54</v>
      </c>
      <c r="Y7" s="13" t="s">
        <v>55</v>
      </c>
      <c r="Z7" s="13" t="s">
        <v>54</v>
      </c>
      <c r="AA7" s="13" t="s">
        <v>55</v>
      </c>
      <c r="AB7" s="13" t="s">
        <v>54</v>
      </c>
      <c r="AC7" s="13" t="s">
        <v>55</v>
      </c>
      <c r="AD7" s="13" t="s">
        <v>54</v>
      </c>
      <c r="AE7" s="13" t="s">
        <v>55</v>
      </c>
      <c r="AF7" s="13" t="s">
        <v>54</v>
      </c>
      <c r="AG7" s="13" t="s">
        <v>55</v>
      </c>
      <c r="AH7" s="13" t="s">
        <v>54</v>
      </c>
      <c r="AI7" s="13" t="s">
        <v>55</v>
      </c>
      <c r="AJ7" s="13" t="s">
        <v>54</v>
      </c>
      <c r="AK7" s="13" t="s">
        <v>55</v>
      </c>
      <c r="AL7" s="13" t="s">
        <v>54</v>
      </c>
      <c r="AM7" s="13" t="s">
        <v>55</v>
      </c>
      <c r="AN7" s="13" t="s">
        <v>54</v>
      </c>
      <c r="AO7" s="13" t="s">
        <v>55</v>
      </c>
      <c r="AP7" s="13" t="s">
        <v>54</v>
      </c>
      <c r="AQ7" s="13" t="s">
        <v>55</v>
      </c>
      <c r="AR7" s="13" t="s">
        <v>54</v>
      </c>
      <c r="AS7" s="13" t="s">
        <v>55</v>
      </c>
      <c r="AT7" s="13" t="s">
        <v>54</v>
      </c>
      <c r="AU7" s="13" t="s">
        <v>55</v>
      </c>
      <c r="AV7" s="13" t="s">
        <v>54</v>
      </c>
      <c r="AW7" s="13" t="s">
        <v>55</v>
      </c>
      <c r="AX7" s="13" t="s">
        <v>54</v>
      </c>
      <c r="AY7" s="13" t="s">
        <v>55</v>
      </c>
      <c r="AZ7" s="13" t="s">
        <v>54</v>
      </c>
      <c r="BA7" s="13" t="s">
        <v>55</v>
      </c>
      <c r="BB7" s="13" t="s">
        <v>54</v>
      </c>
      <c r="BC7" s="13" t="s">
        <v>55</v>
      </c>
      <c r="BD7" s="13" t="s">
        <v>54</v>
      </c>
      <c r="BE7" s="13" t="s">
        <v>55</v>
      </c>
      <c r="BF7" s="13" t="s">
        <v>54</v>
      </c>
      <c r="BG7" s="13" t="s">
        <v>55</v>
      </c>
      <c r="BH7" s="13" t="s">
        <v>54</v>
      </c>
      <c r="BI7" s="148"/>
      <c r="BJ7" s="148"/>
      <c r="BK7" s="148"/>
      <c r="BL7" s="148"/>
      <c r="BM7" s="148"/>
      <c r="BN7" s="148"/>
      <c r="BO7" s="148"/>
    </row>
    <row r="8" spans="1:67" ht="21.75" customHeight="1">
      <c r="A8" s="15">
        <f>$B$1</f>
        <v>138</v>
      </c>
      <c r="B8" s="20">
        <v>4</v>
      </c>
      <c r="C8" s="4">
        <v>0</v>
      </c>
      <c r="D8" s="4">
        <v>4</v>
      </c>
      <c r="E8" s="19">
        <f>SUM(K8+M8)</f>
        <v>0</v>
      </c>
      <c r="F8" s="19">
        <f>SUM(L8+N8)</f>
        <v>4</v>
      </c>
      <c r="G8" s="309">
        <f t="shared" ref="G8:G15" si="0">COUNTIFS(klass,$B8,kolvo,"&gt;0",ovz,"да",city,"да")</f>
        <v>0</v>
      </c>
      <c r="H8" s="309">
        <f t="shared" ref="H8:H15" si="1">COUNTIFS(klass,$B8,kolvo,"&gt;0",ovz,"да",vill,"да")</f>
        <v>0</v>
      </c>
      <c r="I8" s="138" t="e">
        <f>(E8/C8)*100</f>
        <v>#DIV/0!</v>
      </c>
      <c r="J8" s="138">
        <f>(F8/D8)*100</f>
        <v>100</v>
      </c>
      <c r="K8" s="309">
        <f t="shared" ref="K8:K15" si="2">COUNTIFS(klass,$B8,kolvo,1,city,"да")</f>
        <v>0</v>
      </c>
      <c r="L8" s="309">
        <f t="shared" ref="L8:L15" si="3">COUNTIFS(klass,$B8,kolvo,1,vill,"да")</f>
        <v>4</v>
      </c>
      <c r="M8" s="309">
        <f t="shared" ref="M8:M15" si="4">COUNTIFS(klass,$B8,kolvo,2,city,"да")</f>
        <v>0</v>
      </c>
      <c r="N8" s="309">
        <f t="shared" ref="N8:N15" si="5">COUNTIFS(klass,$B8,kolvo,2,vill,"да")</f>
        <v>0</v>
      </c>
      <c r="O8" s="310"/>
      <c r="P8" s="310"/>
      <c r="Q8" s="310"/>
      <c r="R8" s="310"/>
      <c r="S8" s="310"/>
      <c r="T8" s="310"/>
      <c r="U8" s="310"/>
      <c r="V8" s="310"/>
      <c r="W8" s="310"/>
      <c r="X8" s="310"/>
      <c r="Y8" s="310"/>
      <c r="Z8" s="310"/>
      <c r="AA8" s="310"/>
      <c r="AB8" s="310"/>
      <c r="AC8" s="310"/>
      <c r="AD8" s="310"/>
      <c r="AE8" s="310"/>
      <c r="AF8" s="310"/>
      <c r="AG8" s="310"/>
      <c r="AH8" s="310"/>
      <c r="AI8" s="310"/>
      <c r="AJ8" s="310"/>
      <c r="AK8" s="310"/>
      <c r="AL8" s="310"/>
      <c r="AM8" s="310"/>
      <c r="AN8" s="310"/>
      <c r="AO8" s="310"/>
      <c r="AP8" s="310"/>
      <c r="AQ8" s="310"/>
      <c r="AR8" s="310"/>
      <c r="AS8" s="310"/>
      <c r="AT8" s="310"/>
      <c r="AU8" s="310"/>
      <c r="AV8" s="310"/>
      <c r="AW8" s="310"/>
      <c r="AX8" s="310"/>
      <c r="AY8" s="310"/>
      <c r="AZ8" s="310"/>
      <c r="BA8" s="310"/>
      <c r="BB8" s="310"/>
      <c r="BC8" s="310"/>
      <c r="BD8" s="310"/>
      <c r="BE8" s="310"/>
      <c r="BF8" s="310"/>
      <c r="BG8" s="310"/>
      <c r="BH8" s="310"/>
      <c r="BI8" s="23"/>
      <c r="BJ8" s="148"/>
      <c r="BK8" s="148"/>
      <c r="BL8" s="24"/>
      <c r="BM8" s="24"/>
      <c r="BN8" s="24"/>
      <c r="BO8" s="148"/>
    </row>
    <row r="9" spans="1:67" ht="21.75" customHeight="1">
      <c r="A9" s="15">
        <f t="shared" ref="A9:A20" si="6">$B$1</f>
        <v>138</v>
      </c>
      <c r="B9" s="20">
        <v>5</v>
      </c>
      <c r="C9" s="4">
        <v>0</v>
      </c>
      <c r="D9" s="4">
        <v>4</v>
      </c>
      <c r="E9" s="19">
        <f>SUM(K9+M9+O9+Q9+S9+U9+W9+Y9+AA9+AC9+AE9+AG9+AI9+AK9+AM9+AO9+AQ9+AS9+AS9+AS9+AS9+AU9+AW9+AY9+BA9+BC9+BE9)</f>
        <v>0</v>
      </c>
      <c r="F9" s="19">
        <f>SUM(L9+N9+P9+R9+T9+V9+X9+Z9+AB9+AD9+AF9+AH9+AJ9+AL9+AN9+AP9+AR9+AT9+AT9+AT9+AT9+AV9+AX9+AZ9+BB9+BD9+BF9)</f>
        <v>3</v>
      </c>
      <c r="G9" s="309">
        <f t="shared" si="0"/>
        <v>0</v>
      </c>
      <c r="H9" s="309">
        <f t="shared" si="1"/>
        <v>0</v>
      </c>
      <c r="I9" s="138" t="e">
        <f t="shared" ref="I9:I16" si="7">(E9/C9)*100</f>
        <v>#DIV/0!</v>
      </c>
      <c r="J9" s="138">
        <f t="shared" ref="J9:J16" si="8">(F9/D9)*100</f>
        <v>75</v>
      </c>
      <c r="K9" s="309">
        <f t="shared" si="2"/>
        <v>0</v>
      </c>
      <c r="L9" s="309">
        <f t="shared" si="3"/>
        <v>0</v>
      </c>
      <c r="M9" s="309">
        <f t="shared" si="4"/>
        <v>0</v>
      </c>
      <c r="N9" s="309">
        <f t="shared" si="5"/>
        <v>0</v>
      </c>
      <c r="O9" s="309">
        <f t="shared" ref="O9:O15" si="9">COUNTIFS(klass,$B9,kolvo,3,city,"да")</f>
        <v>0</v>
      </c>
      <c r="P9" s="309">
        <f t="shared" ref="P9:P15" si="10">COUNTIFS(klass,$B9,kolvo,3,vill,"да")</f>
        <v>0</v>
      </c>
      <c r="Q9" s="309">
        <f t="shared" ref="Q9:Q15" si="11">COUNTIFS(klass,$B9,kolvo,4,city,"да")</f>
        <v>0</v>
      </c>
      <c r="R9" s="309">
        <f t="shared" ref="R9:R15" si="12">COUNTIFS(klass,$B9,kolvo,4,vill,"да")</f>
        <v>0</v>
      </c>
      <c r="S9" s="309">
        <f t="shared" ref="S9:S15" si="13">COUNTIFS(klass,$B9,kolvo,5,city,"да")</f>
        <v>0</v>
      </c>
      <c r="T9" s="309">
        <f t="shared" ref="T9:T15" si="14">COUNTIFS(klass,$B9,kolvo,5,vill,"да")</f>
        <v>3</v>
      </c>
      <c r="U9" s="309">
        <f t="shared" ref="U9:U15" si="15">COUNTIFS(klass,$B9,kolvo,6,city,"да")</f>
        <v>0</v>
      </c>
      <c r="V9" s="309">
        <f t="shared" ref="V9:V15" si="16">COUNTIFS(klass,$B9,kolvo,6,vill,"да")</f>
        <v>0</v>
      </c>
      <c r="W9" s="309">
        <f t="shared" ref="W9:W15" si="17">COUNTIFS(klass,$B9,kolvo,7,city,"да")</f>
        <v>0</v>
      </c>
      <c r="X9" s="309">
        <f t="shared" ref="X9:X15" si="18">COUNTIFS(klass,$B9,kolvo,7,vill,"да")</f>
        <v>0</v>
      </c>
      <c r="Y9" s="309">
        <f t="shared" ref="Y9:Y15" si="19">COUNTIFS(klass,$B9,kolvo,8,city,"да")</f>
        <v>0</v>
      </c>
      <c r="Z9" s="309">
        <f t="shared" ref="Z9:Z15" si="20">COUNTIFS(klass,$B9,kolvo,8,vill,"да")</f>
        <v>0</v>
      </c>
      <c r="AA9" s="309">
        <f t="shared" ref="AA9:AA15" si="21">COUNTIFS(klass,$B9,kolvo,9,city,"да")</f>
        <v>0</v>
      </c>
      <c r="AB9" s="309">
        <f t="shared" ref="AB9:AB15" si="22">COUNTIFS(klass,$B9,kolvo,9,vill,"да")</f>
        <v>0</v>
      </c>
      <c r="AC9" s="309">
        <f t="shared" ref="AC9:AC15" si="23">COUNTIFS(klass,$B9,kolvo,10,city,"да")</f>
        <v>0</v>
      </c>
      <c r="AD9" s="309">
        <f t="shared" ref="AD9:AD15" si="24">COUNTIFS(klass,$B9,kolvo,10,vill,"да")</f>
        <v>0</v>
      </c>
      <c r="AE9" s="309">
        <f t="shared" ref="AE9:AE15" si="25">COUNTIFS(klass,$B9,kolvo,11,city,"да")</f>
        <v>0</v>
      </c>
      <c r="AF9" s="309">
        <f t="shared" ref="AF9:AF15" si="26">COUNTIFS(klass,$B9,kolvo,11,vill,"да")</f>
        <v>0</v>
      </c>
      <c r="AG9" s="309">
        <f t="shared" ref="AG9:AG15" si="27">COUNTIFS(klass,$B9,kolvo,12,city,"да")</f>
        <v>0</v>
      </c>
      <c r="AH9" s="309">
        <f t="shared" ref="AH9:AH15" si="28">COUNTIFS(klass,$B9,kolvo,12,vill,"да")</f>
        <v>0</v>
      </c>
      <c r="AI9" s="309">
        <f t="shared" ref="AI9:AI15" si="29">COUNTIFS(klass,$B9,kolvo,13,city,"да")</f>
        <v>0</v>
      </c>
      <c r="AJ9" s="309">
        <f t="shared" ref="AJ9:AJ15" si="30">COUNTIFS(klass,$B9,kolvo,13,vill,"да")</f>
        <v>0</v>
      </c>
      <c r="AK9" s="309">
        <f t="shared" ref="AK9:AK15" si="31">COUNTIFS(klass,$B9,kolvo,14,city,"да")</f>
        <v>0</v>
      </c>
      <c r="AL9" s="309">
        <f t="shared" ref="AL9:AL15" si="32">COUNTIFS(klass,$B9,kolvo,14,vill,"да")</f>
        <v>0</v>
      </c>
      <c r="AM9" s="309">
        <f t="shared" ref="AM9:AM15" si="33">COUNTIFS(klass,$B9,kolvo,15,city,"да")</f>
        <v>0</v>
      </c>
      <c r="AN9" s="309">
        <f t="shared" ref="AN9:AN15" si="34">COUNTIFS(klass,$B9,kolvo,15,vill,"да")</f>
        <v>0</v>
      </c>
      <c r="AO9" s="309">
        <f t="shared" ref="AO9:AO15" si="35">COUNTIFS(klass,$B9,kolvo,16,city,"да")</f>
        <v>0</v>
      </c>
      <c r="AP9" s="309">
        <f t="shared" ref="AP9:AP15" si="36">COUNTIFS(klass,$B9,kolvo,16,vill,"да")</f>
        <v>0</v>
      </c>
      <c r="AQ9" s="309">
        <f t="shared" ref="AQ9:AQ15" si="37">COUNTIFS(klass,$B9,kolvo,17,city,"да")</f>
        <v>0</v>
      </c>
      <c r="AR9" s="309">
        <f t="shared" ref="AR9:AR15" si="38">COUNTIFS(klass,$B9,kolvo,17,vill,"да")</f>
        <v>0</v>
      </c>
      <c r="AS9" s="309">
        <f t="shared" ref="AS9:AS15" si="39">COUNTIFS(klass,$B9,kolvo,18,city,"да")</f>
        <v>0</v>
      </c>
      <c r="AT9" s="309">
        <f t="shared" ref="AT9:AT15" si="40">COUNTIFS(klass,$B9,kolvo,18,vill,"да")</f>
        <v>0</v>
      </c>
      <c r="AU9" s="309">
        <f t="shared" ref="AU9:AU15" si="41">COUNTIFS(klass,$B9,kolvo,19,city,"да")</f>
        <v>0</v>
      </c>
      <c r="AV9" s="309">
        <f t="shared" ref="AV9:AV15" si="42">COUNTIFS(klass,$B9,kolvo,19,vill,"да")</f>
        <v>0</v>
      </c>
      <c r="AW9" s="309">
        <f t="shared" ref="AW9:AW15" si="43">COUNTIFS(klass,$B9,kolvo,20,city,"да")</f>
        <v>0</v>
      </c>
      <c r="AX9" s="309">
        <f t="shared" ref="AX9:AX15" si="44">COUNTIFS(klass,$B9,kolvo,20,vill,"да")</f>
        <v>0</v>
      </c>
      <c r="AY9" s="309">
        <f t="shared" ref="AY9:AY15" si="45">COUNTIFS(klass,$B9,kolvo,21,city,"да")</f>
        <v>0</v>
      </c>
      <c r="AZ9" s="309">
        <f t="shared" ref="AZ9:AZ15" si="46">COUNTIFS(klass,$B9,kolvo,21,vill,"да")</f>
        <v>0</v>
      </c>
      <c r="BA9" s="309">
        <f t="shared" ref="BA9:BA15" si="47">COUNTIFS(klass,$B9,kolvo,22,city,"да")</f>
        <v>0</v>
      </c>
      <c r="BB9" s="309">
        <f t="shared" ref="BB9:BB15" si="48">COUNTIFS(klass,$B9,kolvo,22,vill,"да")</f>
        <v>0</v>
      </c>
      <c r="BC9" s="309">
        <f t="shared" ref="BC9:BC15" si="49">COUNTIFS(klass,$B9,kolvo,23,city,"да")</f>
        <v>0</v>
      </c>
      <c r="BD9" s="309">
        <f t="shared" ref="BD9:BD15" si="50">COUNTIFS(klass,$B9,kolvo,23,vill,"да")</f>
        <v>0</v>
      </c>
      <c r="BE9" s="309">
        <f t="shared" ref="BE9:BE15" si="51">COUNTIFS(klass,$B9,kolvo,24,city,"да")</f>
        <v>0</v>
      </c>
      <c r="BF9" s="309">
        <f t="shared" ref="BF9:BF15" si="52">COUNTIFS(klass,$B9,kolvo,24,vill,"да")</f>
        <v>0</v>
      </c>
      <c r="BG9" s="309"/>
      <c r="BH9" s="309"/>
      <c r="BI9" s="148"/>
      <c r="BJ9" s="148"/>
      <c r="BK9" s="148"/>
      <c r="BL9" s="148"/>
      <c r="BM9" s="148"/>
      <c r="BN9" s="148"/>
      <c r="BO9" s="148"/>
    </row>
    <row r="10" spans="1:67" ht="21.75" customHeight="1">
      <c r="A10" s="15">
        <f t="shared" si="6"/>
        <v>138</v>
      </c>
      <c r="B10" s="20">
        <v>6</v>
      </c>
      <c r="C10" s="4"/>
      <c r="D10" s="4">
        <v>3</v>
      </c>
      <c r="E10" s="19">
        <f t="shared" ref="E10:E15" si="53">SUM(K10+M10+O10+Q10+S10+U10+W10+Y10+AA10+AC10+AE10+AG10+AI10+AK10+AM10+AO10+AQ10+AS10+AS10+AS10+AS10+AU10+AW10+AY10+BA10+BC10+BE10)</f>
        <v>0</v>
      </c>
      <c r="F10" s="19">
        <f t="shared" ref="F10:F15" si="54">SUM(L10+N10+P10+R10+T10+V10+X10+Z10+AB10+AD10+AF10+AH10+AJ10+AL10+AN10+AP10+AR10+AT10+AT10+AT10+AT10+AV10+AX10+AZ10+BB10+BD10+BF10)</f>
        <v>2</v>
      </c>
      <c r="G10" s="309">
        <f t="shared" si="0"/>
        <v>0</v>
      </c>
      <c r="H10" s="309">
        <f t="shared" si="1"/>
        <v>0</v>
      </c>
      <c r="I10" s="138" t="e">
        <f t="shared" si="7"/>
        <v>#DIV/0!</v>
      </c>
      <c r="J10" s="138">
        <f t="shared" si="8"/>
        <v>66.666666666666657</v>
      </c>
      <c r="K10" s="309">
        <f t="shared" si="2"/>
        <v>0</v>
      </c>
      <c r="L10" s="309">
        <f t="shared" si="3"/>
        <v>0</v>
      </c>
      <c r="M10" s="309">
        <f t="shared" si="4"/>
        <v>0</v>
      </c>
      <c r="N10" s="309">
        <f t="shared" si="5"/>
        <v>0</v>
      </c>
      <c r="O10" s="309">
        <f t="shared" si="9"/>
        <v>0</v>
      </c>
      <c r="P10" s="309">
        <f t="shared" si="10"/>
        <v>0</v>
      </c>
      <c r="Q10" s="309">
        <f t="shared" si="11"/>
        <v>0</v>
      </c>
      <c r="R10" s="309">
        <f t="shared" si="12"/>
        <v>2</v>
      </c>
      <c r="S10" s="309">
        <f t="shared" si="13"/>
        <v>0</v>
      </c>
      <c r="T10" s="309">
        <f t="shared" si="14"/>
        <v>0</v>
      </c>
      <c r="U10" s="309">
        <f t="shared" si="15"/>
        <v>0</v>
      </c>
      <c r="V10" s="309">
        <f t="shared" si="16"/>
        <v>0</v>
      </c>
      <c r="W10" s="309">
        <f t="shared" si="17"/>
        <v>0</v>
      </c>
      <c r="X10" s="309">
        <f t="shared" si="18"/>
        <v>0</v>
      </c>
      <c r="Y10" s="309">
        <f t="shared" si="19"/>
        <v>0</v>
      </c>
      <c r="Z10" s="309">
        <f t="shared" si="20"/>
        <v>0</v>
      </c>
      <c r="AA10" s="309">
        <f t="shared" si="21"/>
        <v>0</v>
      </c>
      <c r="AB10" s="309">
        <f t="shared" si="22"/>
        <v>0</v>
      </c>
      <c r="AC10" s="309">
        <f t="shared" si="23"/>
        <v>0</v>
      </c>
      <c r="AD10" s="309">
        <f t="shared" si="24"/>
        <v>0</v>
      </c>
      <c r="AE10" s="309">
        <f t="shared" si="25"/>
        <v>0</v>
      </c>
      <c r="AF10" s="309">
        <f t="shared" si="26"/>
        <v>0</v>
      </c>
      <c r="AG10" s="309">
        <f t="shared" si="27"/>
        <v>0</v>
      </c>
      <c r="AH10" s="309">
        <f t="shared" si="28"/>
        <v>0</v>
      </c>
      <c r="AI10" s="309">
        <f t="shared" si="29"/>
        <v>0</v>
      </c>
      <c r="AJ10" s="309">
        <f t="shared" si="30"/>
        <v>0</v>
      </c>
      <c r="AK10" s="309">
        <f t="shared" si="31"/>
        <v>0</v>
      </c>
      <c r="AL10" s="309">
        <f t="shared" si="32"/>
        <v>0</v>
      </c>
      <c r="AM10" s="309">
        <f t="shared" si="33"/>
        <v>0</v>
      </c>
      <c r="AN10" s="309">
        <f t="shared" si="34"/>
        <v>0</v>
      </c>
      <c r="AO10" s="309">
        <f t="shared" si="35"/>
        <v>0</v>
      </c>
      <c r="AP10" s="309">
        <f t="shared" si="36"/>
        <v>0</v>
      </c>
      <c r="AQ10" s="309">
        <f t="shared" si="37"/>
        <v>0</v>
      </c>
      <c r="AR10" s="309">
        <f t="shared" si="38"/>
        <v>0</v>
      </c>
      <c r="AS10" s="309">
        <f t="shared" si="39"/>
        <v>0</v>
      </c>
      <c r="AT10" s="309">
        <f t="shared" si="40"/>
        <v>0</v>
      </c>
      <c r="AU10" s="309">
        <f t="shared" si="41"/>
        <v>0</v>
      </c>
      <c r="AV10" s="309">
        <f t="shared" si="42"/>
        <v>0</v>
      </c>
      <c r="AW10" s="309">
        <f t="shared" si="43"/>
        <v>0</v>
      </c>
      <c r="AX10" s="309">
        <f t="shared" si="44"/>
        <v>0</v>
      </c>
      <c r="AY10" s="309">
        <f t="shared" si="45"/>
        <v>0</v>
      </c>
      <c r="AZ10" s="309">
        <f t="shared" si="46"/>
        <v>0</v>
      </c>
      <c r="BA10" s="309">
        <f t="shared" si="47"/>
        <v>0</v>
      </c>
      <c r="BB10" s="309">
        <f t="shared" si="48"/>
        <v>0</v>
      </c>
      <c r="BC10" s="309">
        <f t="shared" si="49"/>
        <v>0</v>
      </c>
      <c r="BD10" s="309">
        <f t="shared" si="50"/>
        <v>0</v>
      </c>
      <c r="BE10" s="309">
        <f t="shared" si="51"/>
        <v>0</v>
      </c>
      <c r="BF10" s="309">
        <f t="shared" si="52"/>
        <v>0</v>
      </c>
      <c r="BG10" s="309"/>
      <c r="BH10" s="309"/>
      <c r="BI10" s="148"/>
      <c r="BJ10" s="148"/>
      <c r="BK10" s="148"/>
      <c r="BL10" s="148"/>
      <c r="BM10" s="148"/>
      <c r="BN10" s="148"/>
      <c r="BO10" s="148"/>
    </row>
    <row r="11" spans="1:67" ht="21.75" customHeight="1">
      <c r="A11" s="15">
        <f t="shared" si="6"/>
        <v>138</v>
      </c>
      <c r="B11" s="20">
        <v>7</v>
      </c>
      <c r="C11" s="4"/>
      <c r="D11" s="4">
        <v>5</v>
      </c>
      <c r="E11" s="19">
        <f t="shared" si="53"/>
        <v>0</v>
      </c>
      <c r="F11" s="19">
        <f t="shared" si="54"/>
        <v>5</v>
      </c>
      <c r="G11" s="309">
        <f t="shared" si="0"/>
        <v>0</v>
      </c>
      <c r="H11" s="309">
        <f t="shared" si="1"/>
        <v>0</v>
      </c>
      <c r="I11" s="138" t="e">
        <f t="shared" si="7"/>
        <v>#DIV/0!</v>
      </c>
      <c r="J11" s="138">
        <f t="shared" si="8"/>
        <v>100</v>
      </c>
      <c r="K11" s="309">
        <f t="shared" si="2"/>
        <v>0</v>
      </c>
      <c r="L11" s="309">
        <f t="shared" si="3"/>
        <v>0</v>
      </c>
      <c r="M11" s="309">
        <f t="shared" si="4"/>
        <v>0</v>
      </c>
      <c r="N11" s="309">
        <f t="shared" si="5"/>
        <v>0</v>
      </c>
      <c r="O11" s="309">
        <f t="shared" si="9"/>
        <v>0</v>
      </c>
      <c r="P11" s="309">
        <f t="shared" si="10"/>
        <v>0</v>
      </c>
      <c r="Q11" s="309">
        <f t="shared" si="11"/>
        <v>0</v>
      </c>
      <c r="R11" s="309">
        <f t="shared" si="12"/>
        <v>0</v>
      </c>
      <c r="S11" s="309">
        <f t="shared" si="13"/>
        <v>0</v>
      </c>
      <c r="T11" s="309">
        <f t="shared" si="14"/>
        <v>0</v>
      </c>
      <c r="U11" s="309">
        <f t="shared" si="15"/>
        <v>0</v>
      </c>
      <c r="V11" s="309">
        <f t="shared" si="16"/>
        <v>1</v>
      </c>
      <c r="W11" s="309">
        <f t="shared" si="17"/>
        <v>0</v>
      </c>
      <c r="X11" s="309">
        <f t="shared" si="18"/>
        <v>1</v>
      </c>
      <c r="Y11" s="309">
        <f t="shared" si="19"/>
        <v>0</v>
      </c>
      <c r="Z11" s="309">
        <f t="shared" si="20"/>
        <v>1</v>
      </c>
      <c r="AA11" s="309">
        <f t="shared" si="21"/>
        <v>0</v>
      </c>
      <c r="AB11" s="309">
        <f t="shared" si="22"/>
        <v>2</v>
      </c>
      <c r="AC11" s="309">
        <f t="shared" si="23"/>
        <v>0</v>
      </c>
      <c r="AD11" s="309">
        <f t="shared" si="24"/>
        <v>0</v>
      </c>
      <c r="AE11" s="309">
        <f t="shared" si="25"/>
        <v>0</v>
      </c>
      <c r="AF11" s="309">
        <f t="shared" si="26"/>
        <v>0</v>
      </c>
      <c r="AG11" s="309">
        <f t="shared" si="27"/>
        <v>0</v>
      </c>
      <c r="AH11" s="309">
        <f t="shared" si="28"/>
        <v>0</v>
      </c>
      <c r="AI11" s="309">
        <f t="shared" si="29"/>
        <v>0</v>
      </c>
      <c r="AJ11" s="309">
        <f t="shared" si="30"/>
        <v>0</v>
      </c>
      <c r="AK11" s="309">
        <f t="shared" si="31"/>
        <v>0</v>
      </c>
      <c r="AL11" s="309">
        <f t="shared" si="32"/>
        <v>0</v>
      </c>
      <c r="AM11" s="309">
        <f t="shared" si="33"/>
        <v>0</v>
      </c>
      <c r="AN11" s="309">
        <f t="shared" si="34"/>
        <v>0</v>
      </c>
      <c r="AO11" s="309">
        <f t="shared" si="35"/>
        <v>0</v>
      </c>
      <c r="AP11" s="309">
        <f t="shared" si="36"/>
        <v>0</v>
      </c>
      <c r="AQ11" s="309">
        <f t="shared" si="37"/>
        <v>0</v>
      </c>
      <c r="AR11" s="309">
        <f t="shared" si="38"/>
        <v>0</v>
      </c>
      <c r="AS11" s="309">
        <f t="shared" si="39"/>
        <v>0</v>
      </c>
      <c r="AT11" s="309">
        <f t="shared" si="40"/>
        <v>0</v>
      </c>
      <c r="AU11" s="309">
        <f t="shared" si="41"/>
        <v>0</v>
      </c>
      <c r="AV11" s="309">
        <f t="shared" si="42"/>
        <v>0</v>
      </c>
      <c r="AW11" s="309">
        <f t="shared" si="43"/>
        <v>0</v>
      </c>
      <c r="AX11" s="309">
        <f t="shared" si="44"/>
        <v>0</v>
      </c>
      <c r="AY11" s="309">
        <f t="shared" si="45"/>
        <v>0</v>
      </c>
      <c r="AZ11" s="309">
        <f t="shared" si="46"/>
        <v>0</v>
      </c>
      <c r="BA11" s="309">
        <f t="shared" si="47"/>
        <v>0</v>
      </c>
      <c r="BB11" s="309">
        <f t="shared" si="48"/>
        <v>0</v>
      </c>
      <c r="BC11" s="309">
        <f t="shared" si="49"/>
        <v>0</v>
      </c>
      <c r="BD11" s="309">
        <f t="shared" si="50"/>
        <v>0</v>
      </c>
      <c r="BE11" s="309">
        <f t="shared" si="51"/>
        <v>0</v>
      </c>
      <c r="BF11" s="309">
        <f t="shared" si="52"/>
        <v>0</v>
      </c>
      <c r="BG11" s="309"/>
      <c r="BH11" s="309"/>
    </row>
    <row r="12" spans="1:67" ht="21.75" customHeight="1">
      <c r="A12" s="15">
        <f t="shared" si="6"/>
        <v>138</v>
      </c>
      <c r="B12" s="20">
        <v>8</v>
      </c>
      <c r="C12" s="4"/>
      <c r="D12" s="4">
        <v>8</v>
      </c>
      <c r="E12" s="19">
        <f t="shared" si="53"/>
        <v>0</v>
      </c>
      <c r="F12" s="19">
        <f t="shared" si="54"/>
        <v>7</v>
      </c>
      <c r="G12" s="309">
        <f t="shared" si="0"/>
        <v>0</v>
      </c>
      <c r="H12" s="309">
        <f t="shared" si="1"/>
        <v>0</v>
      </c>
      <c r="I12" s="138" t="e">
        <f t="shared" si="7"/>
        <v>#DIV/0!</v>
      </c>
      <c r="J12" s="138">
        <f t="shared" si="8"/>
        <v>87.5</v>
      </c>
      <c r="K12" s="309">
        <f t="shared" si="2"/>
        <v>0</v>
      </c>
      <c r="L12" s="309">
        <f t="shared" si="3"/>
        <v>0</v>
      </c>
      <c r="M12" s="309">
        <f t="shared" si="4"/>
        <v>0</v>
      </c>
      <c r="N12" s="309">
        <f t="shared" si="5"/>
        <v>1</v>
      </c>
      <c r="O12" s="309">
        <f t="shared" si="9"/>
        <v>0</v>
      </c>
      <c r="P12" s="309">
        <f t="shared" si="10"/>
        <v>0</v>
      </c>
      <c r="Q12" s="309">
        <f t="shared" si="11"/>
        <v>0</v>
      </c>
      <c r="R12" s="309">
        <f t="shared" si="12"/>
        <v>0</v>
      </c>
      <c r="S12" s="309">
        <f t="shared" si="13"/>
        <v>0</v>
      </c>
      <c r="T12" s="309">
        <f t="shared" si="14"/>
        <v>0</v>
      </c>
      <c r="U12" s="309">
        <f t="shared" si="15"/>
        <v>0</v>
      </c>
      <c r="V12" s="309">
        <f t="shared" si="16"/>
        <v>1</v>
      </c>
      <c r="W12" s="309">
        <f t="shared" si="17"/>
        <v>0</v>
      </c>
      <c r="X12" s="309">
        <f t="shared" si="18"/>
        <v>0</v>
      </c>
      <c r="Y12" s="309">
        <f t="shared" si="19"/>
        <v>0</v>
      </c>
      <c r="Z12" s="309">
        <f t="shared" si="20"/>
        <v>1</v>
      </c>
      <c r="AA12" s="309">
        <f t="shared" si="21"/>
        <v>0</v>
      </c>
      <c r="AB12" s="309">
        <f t="shared" si="22"/>
        <v>0</v>
      </c>
      <c r="AC12" s="309">
        <f t="shared" si="23"/>
        <v>0</v>
      </c>
      <c r="AD12" s="309">
        <f t="shared" si="24"/>
        <v>2</v>
      </c>
      <c r="AE12" s="309">
        <f t="shared" si="25"/>
        <v>0</v>
      </c>
      <c r="AF12" s="309">
        <f t="shared" si="26"/>
        <v>2</v>
      </c>
      <c r="AG12" s="309">
        <f t="shared" si="27"/>
        <v>0</v>
      </c>
      <c r="AH12" s="309">
        <f t="shared" si="28"/>
        <v>0</v>
      </c>
      <c r="AI12" s="309">
        <f t="shared" si="29"/>
        <v>0</v>
      </c>
      <c r="AJ12" s="309">
        <f t="shared" si="30"/>
        <v>0</v>
      </c>
      <c r="AK12" s="309">
        <f t="shared" si="31"/>
        <v>0</v>
      </c>
      <c r="AL12" s="309">
        <f t="shared" si="32"/>
        <v>0</v>
      </c>
      <c r="AM12" s="309">
        <f t="shared" si="33"/>
        <v>0</v>
      </c>
      <c r="AN12" s="309">
        <f t="shared" si="34"/>
        <v>0</v>
      </c>
      <c r="AO12" s="309">
        <f t="shared" si="35"/>
        <v>0</v>
      </c>
      <c r="AP12" s="309">
        <f t="shared" si="36"/>
        <v>0</v>
      </c>
      <c r="AQ12" s="309">
        <f t="shared" si="37"/>
        <v>0</v>
      </c>
      <c r="AR12" s="309">
        <f t="shared" si="38"/>
        <v>0</v>
      </c>
      <c r="AS12" s="309">
        <f t="shared" si="39"/>
        <v>0</v>
      </c>
      <c r="AT12" s="309">
        <f t="shared" si="40"/>
        <v>0</v>
      </c>
      <c r="AU12" s="309">
        <f t="shared" si="41"/>
        <v>0</v>
      </c>
      <c r="AV12" s="309">
        <f t="shared" si="42"/>
        <v>0</v>
      </c>
      <c r="AW12" s="309">
        <f t="shared" si="43"/>
        <v>0</v>
      </c>
      <c r="AX12" s="309">
        <f t="shared" si="44"/>
        <v>0</v>
      </c>
      <c r="AY12" s="309">
        <f t="shared" si="45"/>
        <v>0</v>
      </c>
      <c r="AZ12" s="309">
        <f t="shared" si="46"/>
        <v>0</v>
      </c>
      <c r="BA12" s="309">
        <f t="shared" si="47"/>
        <v>0</v>
      </c>
      <c r="BB12" s="309">
        <f t="shared" si="48"/>
        <v>0</v>
      </c>
      <c r="BC12" s="309">
        <f t="shared" si="49"/>
        <v>0</v>
      </c>
      <c r="BD12" s="309">
        <f t="shared" si="50"/>
        <v>0</v>
      </c>
      <c r="BE12" s="309">
        <f t="shared" si="51"/>
        <v>0</v>
      </c>
      <c r="BF12" s="309">
        <f t="shared" si="52"/>
        <v>0</v>
      </c>
      <c r="BG12" s="309"/>
      <c r="BH12" s="309"/>
    </row>
    <row r="13" spans="1:67" ht="21.75" customHeight="1">
      <c r="A13" s="15">
        <f t="shared" si="6"/>
        <v>138</v>
      </c>
      <c r="B13" s="20">
        <v>9</v>
      </c>
      <c r="C13" s="4"/>
      <c r="D13" s="4">
        <v>2</v>
      </c>
      <c r="E13" s="19">
        <f t="shared" si="53"/>
        <v>0</v>
      </c>
      <c r="F13" s="19">
        <f t="shared" si="54"/>
        <v>2</v>
      </c>
      <c r="G13" s="309">
        <f t="shared" si="0"/>
        <v>0</v>
      </c>
      <c r="H13" s="309">
        <f t="shared" si="1"/>
        <v>0</v>
      </c>
      <c r="I13" s="138" t="e">
        <f t="shared" si="7"/>
        <v>#DIV/0!</v>
      </c>
      <c r="J13" s="138">
        <f t="shared" si="8"/>
        <v>100</v>
      </c>
      <c r="K13" s="309">
        <f t="shared" si="2"/>
        <v>0</v>
      </c>
      <c r="L13" s="309">
        <f t="shared" si="3"/>
        <v>0</v>
      </c>
      <c r="M13" s="309">
        <f t="shared" si="4"/>
        <v>0</v>
      </c>
      <c r="N13" s="309">
        <f t="shared" si="5"/>
        <v>0</v>
      </c>
      <c r="O13" s="309">
        <f t="shared" si="9"/>
        <v>0</v>
      </c>
      <c r="P13" s="309">
        <f t="shared" si="10"/>
        <v>0</v>
      </c>
      <c r="Q13" s="309">
        <f t="shared" si="11"/>
        <v>0</v>
      </c>
      <c r="R13" s="309">
        <f t="shared" si="12"/>
        <v>0</v>
      </c>
      <c r="S13" s="309">
        <f t="shared" si="13"/>
        <v>0</v>
      </c>
      <c r="T13" s="309">
        <f t="shared" si="14"/>
        <v>0</v>
      </c>
      <c r="U13" s="309">
        <f t="shared" si="15"/>
        <v>0</v>
      </c>
      <c r="V13" s="309">
        <f t="shared" si="16"/>
        <v>0</v>
      </c>
      <c r="W13" s="309">
        <f t="shared" si="17"/>
        <v>0</v>
      </c>
      <c r="X13" s="309">
        <f t="shared" si="18"/>
        <v>0</v>
      </c>
      <c r="Y13" s="309">
        <f t="shared" si="19"/>
        <v>0</v>
      </c>
      <c r="Z13" s="309">
        <f t="shared" si="20"/>
        <v>0</v>
      </c>
      <c r="AA13" s="309">
        <f t="shared" si="21"/>
        <v>0</v>
      </c>
      <c r="AB13" s="309">
        <f t="shared" si="22"/>
        <v>0</v>
      </c>
      <c r="AC13" s="309">
        <f t="shared" si="23"/>
        <v>0</v>
      </c>
      <c r="AD13" s="309">
        <f t="shared" si="24"/>
        <v>0</v>
      </c>
      <c r="AE13" s="309">
        <f t="shared" si="25"/>
        <v>0</v>
      </c>
      <c r="AF13" s="309">
        <f t="shared" si="26"/>
        <v>0</v>
      </c>
      <c r="AG13" s="309">
        <f t="shared" si="27"/>
        <v>0</v>
      </c>
      <c r="AH13" s="309">
        <f t="shared" si="28"/>
        <v>2</v>
      </c>
      <c r="AI13" s="309">
        <f t="shared" si="29"/>
        <v>0</v>
      </c>
      <c r="AJ13" s="309">
        <f t="shared" si="30"/>
        <v>0</v>
      </c>
      <c r="AK13" s="309">
        <f t="shared" si="31"/>
        <v>0</v>
      </c>
      <c r="AL13" s="309">
        <f t="shared" si="32"/>
        <v>0</v>
      </c>
      <c r="AM13" s="309">
        <f t="shared" si="33"/>
        <v>0</v>
      </c>
      <c r="AN13" s="309">
        <f t="shared" si="34"/>
        <v>0</v>
      </c>
      <c r="AO13" s="309">
        <f t="shared" si="35"/>
        <v>0</v>
      </c>
      <c r="AP13" s="309">
        <f t="shared" si="36"/>
        <v>0</v>
      </c>
      <c r="AQ13" s="309">
        <f t="shared" si="37"/>
        <v>0</v>
      </c>
      <c r="AR13" s="309">
        <f t="shared" si="38"/>
        <v>0</v>
      </c>
      <c r="AS13" s="309">
        <f t="shared" si="39"/>
        <v>0</v>
      </c>
      <c r="AT13" s="309">
        <f t="shared" si="40"/>
        <v>0</v>
      </c>
      <c r="AU13" s="309">
        <f t="shared" si="41"/>
        <v>0</v>
      </c>
      <c r="AV13" s="309">
        <f t="shared" si="42"/>
        <v>0</v>
      </c>
      <c r="AW13" s="309">
        <f t="shared" si="43"/>
        <v>0</v>
      </c>
      <c r="AX13" s="309">
        <f t="shared" si="44"/>
        <v>0</v>
      </c>
      <c r="AY13" s="309">
        <f t="shared" si="45"/>
        <v>0</v>
      </c>
      <c r="AZ13" s="309">
        <f t="shared" si="46"/>
        <v>0</v>
      </c>
      <c r="BA13" s="309">
        <f t="shared" si="47"/>
        <v>0</v>
      </c>
      <c r="BB13" s="309">
        <f t="shared" si="48"/>
        <v>0</v>
      </c>
      <c r="BC13" s="309">
        <f t="shared" si="49"/>
        <v>0</v>
      </c>
      <c r="BD13" s="309">
        <f t="shared" si="50"/>
        <v>0</v>
      </c>
      <c r="BE13" s="309">
        <f t="shared" si="51"/>
        <v>0</v>
      </c>
      <c r="BF13" s="309">
        <f t="shared" si="52"/>
        <v>0</v>
      </c>
      <c r="BG13" s="309"/>
      <c r="BH13" s="309"/>
    </row>
    <row r="14" spans="1:67" ht="21.75" customHeight="1">
      <c r="A14" s="15">
        <f t="shared" si="6"/>
        <v>138</v>
      </c>
      <c r="B14" s="20">
        <v>10</v>
      </c>
      <c r="C14" s="4"/>
      <c r="D14" s="4">
        <v>0</v>
      </c>
      <c r="E14" s="19">
        <f t="shared" si="53"/>
        <v>0</v>
      </c>
      <c r="F14" s="19">
        <f t="shared" si="54"/>
        <v>0</v>
      </c>
      <c r="G14" s="309">
        <f t="shared" si="0"/>
        <v>0</v>
      </c>
      <c r="H14" s="309">
        <f t="shared" si="1"/>
        <v>0</v>
      </c>
      <c r="I14" s="138" t="e">
        <f t="shared" si="7"/>
        <v>#DIV/0!</v>
      </c>
      <c r="J14" s="138" t="e">
        <f t="shared" si="8"/>
        <v>#DIV/0!</v>
      </c>
      <c r="K14" s="309">
        <f t="shared" si="2"/>
        <v>0</v>
      </c>
      <c r="L14" s="309">
        <f t="shared" si="3"/>
        <v>0</v>
      </c>
      <c r="M14" s="309">
        <f t="shared" si="4"/>
        <v>0</v>
      </c>
      <c r="N14" s="309">
        <f t="shared" si="5"/>
        <v>0</v>
      </c>
      <c r="O14" s="309">
        <f t="shared" si="9"/>
        <v>0</v>
      </c>
      <c r="P14" s="309">
        <f t="shared" si="10"/>
        <v>0</v>
      </c>
      <c r="Q14" s="309">
        <f t="shared" si="11"/>
        <v>0</v>
      </c>
      <c r="R14" s="309">
        <f t="shared" si="12"/>
        <v>0</v>
      </c>
      <c r="S14" s="309">
        <f t="shared" si="13"/>
        <v>0</v>
      </c>
      <c r="T14" s="309">
        <f t="shared" si="14"/>
        <v>0</v>
      </c>
      <c r="U14" s="309">
        <f t="shared" si="15"/>
        <v>0</v>
      </c>
      <c r="V14" s="309">
        <f t="shared" si="16"/>
        <v>0</v>
      </c>
      <c r="W14" s="309">
        <f t="shared" si="17"/>
        <v>0</v>
      </c>
      <c r="X14" s="309">
        <f t="shared" si="18"/>
        <v>0</v>
      </c>
      <c r="Y14" s="309">
        <f t="shared" si="19"/>
        <v>0</v>
      </c>
      <c r="Z14" s="309">
        <f t="shared" si="20"/>
        <v>0</v>
      </c>
      <c r="AA14" s="309">
        <f t="shared" si="21"/>
        <v>0</v>
      </c>
      <c r="AB14" s="309">
        <f t="shared" si="22"/>
        <v>0</v>
      </c>
      <c r="AC14" s="309">
        <f t="shared" si="23"/>
        <v>0</v>
      </c>
      <c r="AD14" s="309">
        <f t="shared" si="24"/>
        <v>0</v>
      </c>
      <c r="AE14" s="309">
        <f t="shared" si="25"/>
        <v>0</v>
      </c>
      <c r="AF14" s="309">
        <f t="shared" si="26"/>
        <v>0</v>
      </c>
      <c r="AG14" s="309">
        <f t="shared" si="27"/>
        <v>0</v>
      </c>
      <c r="AH14" s="309">
        <f t="shared" si="28"/>
        <v>0</v>
      </c>
      <c r="AI14" s="309">
        <f t="shared" si="29"/>
        <v>0</v>
      </c>
      <c r="AJ14" s="309">
        <f t="shared" si="30"/>
        <v>0</v>
      </c>
      <c r="AK14" s="309">
        <f t="shared" si="31"/>
        <v>0</v>
      </c>
      <c r="AL14" s="309">
        <f t="shared" si="32"/>
        <v>0</v>
      </c>
      <c r="AM14" s="309">
        <f t="shared" si="33"/>
        <v>0</v>
      </c>
      <c r="AN14" s="309">
        <f t="shared" si="34"/>
        <v>0</v>
      </c>
      <c r="AO14" s="309">
        <f t="shared" si="35"/>
        <v>0</v>
      </c>
      <c r="AP14" s="309">
        <f t="shared" si="36"/>
        <v>0</v>
      </c>
      <c r="AQ14" s="309">
        <f t="shared" si="37"/>
        <v>0</v>
      </c>
      <c r="AR14" s="309">
        <f t="shared" si="38"/>
        <v>0</v>
      </c>
      <c r="AS14" s="309">
        <f t="shared" si="39"/>
        <v>0</v>
      </c>
      <c r="AT14" s="309">
        <f t="shared" si="40"/>
        <v>0</v>
      </c>
      <c r="AU14" s="309">
        <f t="shared" si="41"/>
        <v>0</v>
      </c>
      <c r="AV14" s="309">
        <f t="shared" si="42"/>
        <v>0</v>
      </c>
      <c r="AW14" s="309">
        <f t="shared" si="43"/>
        <v>0</v>
      </c>
      <c r="AX14" s="309">
        <f t="shared" si="44"/>
        <v>0</v>
      </c>
      <c r="AY14" s="309">
        <f t="shared" si="45"/>
        <v>0</v>
      </c>
      <c r="AZ14" s="309">
        <f t="shared" si="46"/>
        <v>0</v>
      </c>
      <c r="BA14" s="309">
        <f t="shared" si="47"/>
        <v>0</v>
      </c>
      <c r="BB14" s="309">
        <f t="shared" si="48"/>
        <v>0</v>
      </c>
      <c r="BC14" s="309">
        <f t="shared" si="49"/>
        <v>0</v>
      </c>
      <c r="BD14" s="309">
        <f t="shared" si="50"/>
        <v>0</v>
      </c>
      <c r="BE14" s="309">
        <f t="shared" si="51"/>
        <v>0</v>
      </c>
      <c r="BF14" s="309">
        <f t="shared" si="52"/>
        <v>0</v>
      </c>
      <c r="BG14" s="309"/>
      <c r="BH14" s="309"/>
    </row>
    <row r="15" spans="1:67" ht="21.75" customHeight="1">
      <c r="A15" s="15">
        <f t="shared" si="6"/>
        <v>138</v>
      </c>
      <c r="B15" s="20">
        <v>11</v>
      </c>
      <c r="C15" s="4"/>
      <c r="D15" s="4">
        <v>0</v>
      </c>
      <c r="E15" s="19">
        <f t="shared" si="53"/>
        <v>0</v>
      </c>
      <c r="F15" s="19">
        <f t="shared" si="54"/>
        <v>0</v>
      </c>
      <c r="G15" s="309">
        <f t="shared" si="0"/>
        <v>0</v>
      </c>
      <c r="H15" s="309">
        <f t="shared" si="1"/>
        <v>0</v>
      </c>
      <c r="I15" s="138" t="e">
        <f t="shared" si="7"/>
        <v>#DIV/0!</v>
      </c>
      <c r="J15" s="138" t="e">
        <f t="shared" si="8"/>
        <v>#DIV/0!</v>
      </c>
      <c r="K15" s="309">
        <f t="shared" si="2"/>
        <v>0</v>
      </c>
      <c r="L15" s="309">
        <f t="shared" si="3"/>
        <v>0</v>
      </c>
      <c r="M15" s="309">
        <f t="shared" si="4"/>
        <v>0</v>
      </c>
      <c r="N15" s="309">
        <f t="shared" si="5"/>
        <v>0</v>
      </c>
      <c r="O15" s="309">
        <f t="shared" si="9"/>
        <v>0</v>
      </c>
      <c r="P15" s="309">
        <f t="shared" si="10"/>
        <v>0</v>
      </c>
      <c r="Q15" s="309">
        <f t="shared" si="11"/>
        <v>0</v>
      </c>
      <c r="R15" s="309">
        <f t="shared" si="12"/>
        <v>0</v>
      </c>
      <c r="S15" s="309">
        <f t="shared" si="13"/>
        <v>0</v>
      </c>
      <c r="T15" s="309">
        <f t="shared" si="14"/>
        <v>0</v>
      </c>
      <c r="U15" s="309">
        <f t="shared" si="15"/>
        <v>0</v>
      </c>
      <c r="V15" s="309">
        <f t="shared" si="16"/>
        <v>0</v>
      </c>
      <c r="W15" s="309">
        <f t="shared" si="17"/>
        <v>0</v>
      </c>
      <c r="X15" s="309">
        <f t="shared" si="18"/>
        <v>0</v>
      </c>
      <c r="Y15" s="309">
        <f t="shared" si="19"/>
        <v>0</v>
      </c>
      <c r="Z15" s="309">
        <f t="shared" si="20"/>
        <v>0</v>
      </c>
      <c r="AA15" s="309">
        <f t="shared" si="21"/>
        <v>0</v>
      </c>
      <c r="AB15" s="309">
        <f t="shared" si="22"/>
        <v>0</v>
      </c>
      <c r="AC15" s="309">
        <f t="shared" si="23"/>
        <v>0</v>
      </c>
      <c r="AD15" s="309">
        <f t="shared" si="24"/>
        <v>0</v>
      </c>
      <c r="AE15" s="309">
        <f t="shared" si="25"/>
        <v>0</v>
      </c>
      <c r="AF15" s="309">
        <f t="shared" si="26"/>
        <v>0</v>
      </c>
      <c r="AG15" s="309">
        <f t="shared" si="27"/>
        <v>0</v>
      </c>
      <c r="AH15" s="309">
        <f t="shared" si="28"/>
        <v>0</v>
      </c>
      <c r="AI15" s="309">
        <f t="shared" si="29"/>
        <v>0</v>
      </c>
      <c r="AJ15" s="309">
        <f t="shared" si="30"/>
        <v>0</v>
      </c>
      <c r="AK15" s="309">
        <f t="shared" si="31"/>
        <v>0</v>
      </c>
      <c r="AL15" s="309">
        <f t="shared" si="32"/>
        <v>0</v>
      </c>
      <c r="AM15" s="309">
        <f t="shared" si="33"/>
        <v>0</v>
      </c>
      <c r="AN15" s="309">
        <f t="shared" si="34"/>
        <v>0</v>
      </c>
      <c r="AO15" s="309">
        <f t="shared" si="35"/>
        <v>0</v>
      </c>
      <c r="AP15" s="309">
        <f t="shared" si="36"/>
        <v>0</v>
      </c>
      <c r="AQ15" s="309">
        <f t="shared" si="37"/>
        <v>0</v>
      </c>
      <c r="AR15" s="309">
        <f t="shared" si="38"/>
        <v>0</v>
      </c>
      <c r="AS15" s="309">
        <f t="shared" si="39"/>
        <v>0</v>
      </c>
      <c r="AT15" s="309">
        <f t="shared" si="40"/>
        <v>0</v>
      </c>
      <c r="AU15" s="309">
        <f t="shared" si="41"/>
        <v>0</v>
      </c>
      <c r="AV15" s="309">
        <f t="shared" si="42"/>
        <v>0</v>
      </c>
      <c r="AW15" s="309">
        <f t="shared" si="43"/>
        <v>0</v>
      </c>
      <c r="AX15" s="309">
        <f t="shared" si="44"/>
        <v>0</v>
      </c>
      <c r="AY15" s="309">
        <f t="shared" si="45"/>
        <v>0</v>
      </c>
      <c r="AZ15" s="309">
        <f t="shared" si="46"/>
        <v>0</v>
      </c>
      <c r="BA15" s="309">
        <f t="shared" si="47"/>
        <v>0</v>
      </c>
      <c r="BB15" s="309">
        <f t="shared" si="48"/>
        <v>0</v>
      </c>
      <c r="BC15" s="309">
        <f t="shared" si="49"/>
        <v>0</v>
      </c>
      <c r="BD15" s="309">
        <f t="shared" si="50"/>
        <v>0</v>
      </c>
      <c r="BE15" s="309">
        <f t="shared" si="51"/>
        <v>0</v>
      </c>
      <c r="BF15" s="309">
        <f t="shared" si="52"/>
        <v>0</v>
      </c>
      <c r="BG15" s="309"/>
      <c r="BH15" s="309"/>
    </row>
    <row r="16" spans="1:67" ht="21.75" customHeight="1">
      <c r="A16" s="15">
        <f t="shared" si="6"/>
        <v>138</v>
      </c>
      <c r="B16" s="16" t="s">
        <v>41</v>
      </c>
      <c r="C16" s="136">
        <f>SUM(C8:C15)</f>
        <v>0</v>
      </c>
      <c r="D16" s="136">
        <f>SUM(D8:D15)</f>
        <v>26</v>
      </c>
      <c r="E16" s="225">
        <f t="shared" ref="E16:H16" si="55">SUM(E8:E15)</f>
        <v>0</v>
      </c>
      <c r="F16" s="225">
        <f t="shared" si="55"/>
        <v>23</v>
      </c>
      <c r="G16" s="136">
        <f t="shared" si="55"/>
        <v>0</v>
      </c>
      <c r="H16" s="136">
        <f t="shared" si="55"/>
        <v>0</v>
      </c>
      <c r="I16" s="138" t="e">
        <f t="shared" si="7"/>
        <v>#DIV/0!</v>
      </c>
      <c r="J16" s="138">
        <f t="shared" si="8"/>
        <v>88.461538461538453</v>
      </c>
      <c r="K16" s="17">
        <f>SUM(K8:K15)</f>
        <v>0</v>
      </c>
      <c r="L16" s="17">
        <f t="shared" ref="L16:BF16" si="56">SUM(L8:L15)</f>
        <v>4</v>
      </c>
      <c r="M16" s="17">
        <f t="shared" si="56"/>
        <v>0</v>
      </c>
      <c r="N16" s="17">
        <f t="shared" si="56"/>
        <v>1</v>
      </c>
      <c r="O16" s="17">
        <f t="shared" si="56"/>
        <v>0</v>
      </c>
      <c r="P16" s="17">
        <f t="shared" si="56"/>
        <v>0</v>
      </c>
      <c r="Q16" s="17">
        <f t="shared" si="56"/>
        <v>0</v>
      </c>
      <c r="R16" s="17">
        <f t="shared" si="56"/>
        <v>2</v>
      </c>
      <c r="S16" s="17">
        <f t="shared" si="56"/>
        <v>0</v>
      </c>
      <c r="T16" s="17">
        <f t="shared" si="56"/>
        <v>3</v>
      </c>
      <c r="U16" s="17">
        <f t="shared" si="56"/>
        <v>0</v>
      </c>
      <c r="V16" s="17">
        <f t="shared" si="56"/>
        <v>2</v>
      </c>
      <c r="W16" s="17">
        <f t="shared" si="56"/>
        <v>0</v>
      </c>
      <c r="X16" s="17">
        <f t="shared" si="56"/>
        <v>1</v>
      </c>
      <c r="Y16" s="17">
        <f t="shared" si="56"/>
        <v>0</v>
      </c>
      <c r="Z16" s="17">
        <f t="shared" si="56"/>
        <v>2</v>
      </c>
      <c r="AA16" s="17">
        <f t="shared" si="56"/>
        <v>0</v>
      </c>
      <c r="AB16" s="17">
        <f t="shared" si="56"/>
        <v>2</v>
      </c>
      <c r="AC16" s="17">
        <f t="shared" si="56"/>
        <v>0</v>
      </c>
      <c r="AD16" s="17">
        <f t="shared" si="56"/>
        <v>2</v>
      </c>
      <c r="AE16" s="17">
        <f t="shared" si="56"/>
        <v>0</v>
      </c>
      <c r="AF16" s="17">
        <f t="shared" si="56"/>
        <v>2</v>
      </c>
      <c r="AG16" s="17">
        <f t="shared" si="56"/>
        <v>0</v>
      </c>
      <c r="AH16" s="17">
        <f t="shared" si="56"/>
        <v>2</v>
      </c>
      <c r="AI16" s="17">
        <f t="shared" si="56"/>
        <v>0</v>
      </c>
      <c r="AJ16" s="17">
        <f t="shared" si="56"/>
        <v>0</v>
      </c>
      <c r="AK16" s="17">
        <f t="shared" si="56"/>
        <v>0</v>
      </c>
      <c r="AL16" s="17">
        <f t="shared" si="56"/>
        <v>0</v>
      </c>
      <c r="AM16" s="17">
        <f t="shared" si="56"/>
        <v>0</v>
      </c>
      <c r="AN16" s="17">
        <f t="shared" si="56"/>
        <v>0</v>
      </c>
      <c r="AO16" s="17">
        <f t="shared" si="56"/>
        <v>0</v>
      </c>
      <c r="AP16" s="17">
        <f t="shared" si="56"/>
        <v>0</v>
      </c>
      <c r="AQ16" s="17">
        <f t="shared" si="56"/>
        <v>0</v>
      </c>
      <c r="AR16" s="17">
        <f t="shared" si="56"/>
        <v>0</v>
      </c>
      <c r="AS16" s="17">
        <f t="shared" si="56"/>
        <v>0</v>
      </c>
      <c r="AT16" s="17">
        <f t="shared" si="56"/>
        <v>0</v>
      </c>
      <c r="AU16" s="17">
        <f t="shared" si="56"/>
        <v>0</v>
      </c>
      <c r="AV16" s="17">
        <f t="shared" si="56"/>
        <v>0</v>
      </c>
      <c r="AW16" s="17">
        <f t="shared" si="56"/>
        <v>0</v>
      </c>
      <c r="AX16" s="17">
        <f t="shared" si="56"/>
        <v>0</v>
      </c>
      <c r="AY16" s="17">
        <f t="shared" si="56"/>
        <v>0</v>
      </c>
      <c r="AZ16" s="17">
        <f t="shared" si="56"/>
        <v>0</v>
      </c>
      <c r="BA16" s="17">
        <f t="shared" si="56"/>
        <v>0</v>
      </c>
      <c r="BB16" s="17">
        <f t="shared" si="56"/>
        <v>0</v>
      </c>
      <c r="BC16" s="17">
        <f t="shared" si="56"/>
        <v>0</v>
      </c>
      <c r="BD16" s="17">
        <f t="shared" si="56"/>
        <v>0</v>
      </c>
      <c r="BE16" s="17">
        <f t="shared" si="56"/>
        <v>0</v>
      </c>
      <c r="BF16" s="17">
        <f t="shared" si="56"/>
        <v>0</v>
      </c>
      <c r="BG16" s="17"/>
      <c r="BH16" s="17"/>
      <c r="BI16" s="152"/>
    </row>
    <row r="17" spans="1:61" ht="21.75" customHeight="1">
      <c r="A17" s="15">
        <f t="shared" si="6"/>
        <v>138</v>
      </c>
      <c r="B17" s="264" t="s">
        <v>926</v>
      </c>
      <c r="C17" s="265">
        <f>C16+D16</f>
        <v>26</v>
      </c>
      <c r="F17" s="229"/>
      <c r="I17" s="224" t="s">
        <v>48</v>
      </c>
      <c r="J17" s="224"/>
      <c r="K17" s="153">
        <f>K16</f>
        <v>0</v>
      </c>
      <c r="L17" s="153">
        <f t="shared" ref="L17" si="57">L16</f>
        <v>4</v>
      </c>
      <c r="M17" s="153">
        <f>M16*2</f>
        <v>0</v>
      </c>
      <c r="N17" s="153">
        <f>N16*2</f>
        <v>2</v>
      </c>
      <c r="O17" s="153">
        <f>O16*3</f>
        <v>0</v>
      </c>
      <c r="P17" s="153">
        <f>P16*3</f>
        <v>0</v>
      </c>
      <c r="Q17" s="153">
        <f>Q16*4</f>
        <v>0</v>
      </c>
      <c r="R17" s="153">
        <f>R16*4</f>
        <v>8</v>
      </c>
      <c r="S17" s="153">
        <f>S16*5</f>
        <v>0</v>
      </c>
      <c r="T17" s="153">
        <f>T16*5</f>
        <v>15</v>
      </c>
      <c r="U17" s="153">
        <f>U16*6</f>
        <v>0</v>
      </c>
      <c r="V17" s="153">
        <f>V16*6</f>
        <v>12</v>
      </c>
      <c r="W17" s="153">
        <f>W16*7</f>
        <v>0</v>
      </c>
      <c r="X17" s="153">
        <f>X16*7</f>
        <v>7</v>
      </c>
      <c r="Y17" s="153">
        <f>Y16*8</f>
        <v>0</v>
      </c>
      <c r="Z17" s="153">
        <f>Z16*8</f>
        <v>16</v>
      </c>
      <c r="AA17" s="153">
        <f>AA16*9</f>
        <v>0</v>
      </c>
      <c r="AB17" s="153">
        <f>AB16*9</f>
        <v>18</v>
      </c>
      <c r="AC17" s="153">
        <f>AC16*10</f>
        <v>0</v>
      </c>
      <c r="AD17" s="153">
        <f>AD16*10</f>
        <v>20</v>
      </c>
      <c r="AE17" s="153">
        <f>AE16*11</f>
        <v>0</v>
      </c>
      <c r="AF17" s="153">
        <f>AF16*11</f>
        <v>22</v>
      </c>
      <c r="AG17" s="153">
        <f>AG16*12</f>
        <v>0</v>
      </c>
      <c r="AH17" s="153">
        <f>AH16*12</f>
        <v>24</v>
      </c>
      <c r="AI17" s="153">
        <f>AI16*13</f>
        <v>0</v>
      </c>
      <c r="AJ17" s="153">
        <f>AJ16*13</f>
        <v>0</v>
      </c>
      <c r="AK17" s="153">
        <f>AK16*14</f>
        <v>0</v>
      </c>
      <c r="AL17" s="153">
        <f>AL16*14</f>
        <v>0</v>
      </c>
      <c r="AM17" s="153">
        <f>AM16*15</f>
        <v>0</v>
      </c>
      <c r="AN17" s="153">
        <f>AN16*15</f>
        <v>0</v>
      </c>
      <c r="AO17" s="153">
        <f>AO16*16</f>
        <v>0</v>
      </c>
      <c r="AP17" s="153">
        <f>AP16*16</f>
        <v>0</v>
      </c>
      <c r="AQ17" s="153">
        <f>AQ16*17</f>
        <v>0</v>
      </c>
      <c r="AR17" s="153">
        <f>AR16*17</f>
        <v>0</v>
      </c>
      <c r="AS17" s="153">
        <f>AS16*18</f>
        <v>0</v>
      </c>
      <c r="AT17" s="153">
        <f>AT16*18</f>
        <v>0</v>
      </c>
      <c r="AU17" s="153">
        <f>AU16*19</f>
        <v>0</v>
      </c>
      <c r="AV17" s="153">
        <f>AV16*19</f>
        <v>0</v>
      </c>
      <c r="AW17" s="153">
        <f>AW16*20</f>
        <v>0</v>
      </c>
      <c r="AX17" s="153">
        <f>AX16*20</f>
        <v>0</v>
      </c>
      <c r="AY17" s="153">
        <f>AY16*21</f>
        <v>0</v>
      </c>
      <c r="AZ17" s="153">
        <f>AZ16*21</f>
        <v>0</v>
      </c>
      <c r="BA17" s="153">
        <f>BA16*22</f>
        <v>0</v>
      </c>
      <c r="BB17" s="153">
        <f>BB16*22</f>
        <v>0</v>
      </c>
      <c r="BC17" s="153">
        <f>BC16*23</f>
        <v>0</v>
      </c>
      <c r="BD17" s="153">
        <f>BD16*23</f>
        <v>0</v>
      </c>
      <c r="BE17" s="153">
        <f>BE16*24</f>
        <v>0</v>
      </c>
      <c r="BF17" s="153">
        <f>BF16*24</f>
        <v>0</v>
      </c>
      <c r="BG17" s="153"/>
      <c r="BH17" s="153"/>
      <c r="BI17" s="154">
        <f>SUM(K17:BH17)</f>
        <v>148</v>
      </c>
    </row>
    <row r="18" spans="1:61" ht="21.75" customHeight="1">
      <c r="A18" s="15">
        <f t="shared" si="6"/>
        <v>138</v>
      </c>
      <c r="B18" s="18" t="str">
        <f>IF($BI$18='2_4_кл'!F32+'2_4_кл'!H32, "пройдена сверка лист 1 и 2+3", "требуется проверка!")</f>
        <v>пройдена сверка лист 1 и 2+3</v>
      </c>
      <c r="C18" s="18"/>
      <c r="E18" s="223">
        <f>E8</f>
        <v>0</v>
      </c>
      <c r="F18" s="223">
        <f>F8</f>
        <v>4</v>
      </c>
      <c r="I18" s="221" t="s">
        <v>166</v>
      </c>
      <c r="J18" s="222"/>
      <c r="K18" s="155">
        <f>K8</f>
        <v>0</v>
      </c>
      <c r="L18" s="155">
        <f t="shared" ref="L18" si="58">L8</f>
        <v>4</v>
      </c>
      <c r="M18" s="155">
        <f>M8*2</f>
        <v>0</v>
      </c>
      <c r="N18" s="155">
        <f>N8*2</f>
        <v>0</v>
      </c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4">
        <f t="shared" ref="BI18:BI20" si="59">SUM(K18:BH18)</f>
        <v>4</v>
      </c>
    </row>
    <row r="19" spans="1:61" ht="21.75" customHeight="1">
      <c r="A19" s="15">
        <f t="shared" si="6"/>
        <v>138</v>
      </c>
      <c r="B19" s="18" t="str">
        <f>IF($BI$19='3_5-9_кл'!F51+'3_5-9_кл'!H51, "пройдена сверка лист 1 и 2+3", "требуется проверка!")</f>
        <v>пройдена сверка лист 1 и 2+3</v>
      </c>
      <c r="C19" s="24"/>
      <c r="E19" s="228">
        <f>SUM(E9:E13)</f>
        <v>0</v>
      </c>
      <c r="F19" s="228">
        <f>SUM(F9:F13)</f>
        <v>19</v>
      </c>
      <c r="I19" s="226" t="s">
        <v>167</v>
      </c>
      <c r="J19" s="227"/>
      <c r="K19" s="155">
        <f>SUM(K9:K13)</f>
        <v>0</v>
      </c>
      <c r="L19" s="155">
        <f t="shared" ref="L19" si="60">SUM(L9:L13)</f>
        <v>0</v>
      </c>
      <c r="M19" s="155">
        <f>SUM(M9:M13)*2</f>
        <v>0</v>
      </c>
      <c r="N19" s="155">
        <f>SUM(N9:N13)*2</f>
        <v>2</v>
      </c>
      <c r="O19" s="155">
        <f>SUM(O9:O13)*3</f>
        <v>0</v>
      </c>
      <c r="P19" s="155">
        <f>SUM(P9:P13)*3</f>
        <v>0</v>
      </c>
      <c r="Q19" s="155">
        <f>SUM(Q9:Q13)*4</f>
        <v>0</v>
      </c>
      <c r="R19" s="155">
        <f>SUM(R9:R13)*4</f>
        <v>8</v>
      </c>
      <c r="S19" s="155">
        <f>SUM(S9:S13)*5</f>
        <v>0</v>
      </c>
      <c r="T19" s="155">
        <f>SUM(T9:T13)*5</f>
        <v>15</v>
      </c>
      <c r="U19" s="155">
        <f>SUM(U9:U13)*6</f>
        <v>0</v>
      </c>
      <c r="V19" s="155">
        <f>SUM(V9:V13)*6</f>
        <v>12</v>
      </c>
      <c r="W19" s="155">
        <f>SUM(W9:W13)*7</f>
        <v>0</v>
      </c>
      <c r="X19" s="155">
        <f>SUM(X9:X13)*7</f>
        <v>7</v>
      </c>
      <c r="Y19" s="155">
        <f>SUM(Y9:Y13)*8</f>
        <v>0</v>
      </c>
      <c r="Z19" s="155">
        <f>SUM(Z9:Z13)*8</f>
        <v>16</v>
      </c>
      <c r="AA19" s="155">
        <f>SUM(AA9:AA13)*9</f>
        <v>0</v>
      </c>
      <c r="AB19" s="155">
        <f>SUM(AB9:AB13)*9</f>
        <v>18</v>
      </c>
      <c r="AC19" s="155">
        <f>SUM(AC9:AC13)*10</f>
        <v>0</v>
      </c>
      <c r="AD19" s="155">
        <f>SUM(AD9:AD13)*10</f>
        <v>20</v>
      </c>
      <c r="AE19" s="155">
        <f>SUM(AE9:AE13)*11</f>
        <v>0</v>
      </c>
      <c r="AF19" s="155">
        <f>SUM(AF9:AF13)*11</f>
        <v>22</v>
      </c>
      <c r="AG19" s="155">
        <f>SUM(AG9:AG13)*12</f>
        <v>0</v>
      </c>
      <c r="AH19" s="155">
        <f>SUM(AH9:AH13)*12</f>
        <v>24</v>
      </c>
      <c r="AI19" s="155">
        <f>SUM(AI9:AI13)*13</f>
        <v>0</v>
      </c>
      <c r="AJ19" s="155">
        <f>SUM(AJ9:AJ13)*13</f>
        <v>0</v>
      </c>
      <c r="AK19" s="155">
        <f>SUM(AK9:AK13)*14</f>
        <v>0</v>
      </c>
      <c r="AL19" s="155">
        <f>SUM(AL9:AL13)*14</f>
        <v>0</v>
      </c>
      <c r="AM19" s="155">
        <f>SUM(AM9:AM13)*15</f>
        <v>0</v>
      </c>
      <c r="AN19" s="155">
        <f>SUM(AN9:AN13)*15</f>
        <v>0</v>
      </c>
      <c r="AO19" s="155">
        <f>SUM(AO9:AO13)*16</f>
        <v>0</v>
      </c>
      <c r="AP19" s="155">
        <f>SUM(AP9:AP13)*16</f>
        <v>0</v>
      </c>
      <c r="AQ19" s="155">
        <f>SUM(AQ9:AQ13)*17</f>
        <v>0</v>
      </c>
      <c r="AR19" s="155">
        <f>SUM(AR9:AR13)*17</f>
        <v>0</v>
      </c>
      <c r="AS19" s="155">
        <f>SUM(AS9:AS13)*18</f>
        <v>0</v>
      </c>
      <c r="AT19" s="155">
        <f>SUM(AT9:AT13)*18</f>
        <v>0</v>
      </c>
      <c r="AU19" s="155">
        <f>SUM(AU9:AU13)*19</f>
        <v>0</v>
      </c>
      <c r="AV19" s="155">
        <f>SUM(AV9:AV13)*19</f>
        <v>0</v>
      </c>
      <c r="AW19" s="155">
        <f>SUM(AW9:AW13)*20</f>
        <v>0</v>
      </c>
      <c r="AX19" s="155">
        <f>SUM(AX9:AX13)*20</f>
        <v>0</v>
      </c>
      <c r="AY19" s="155">
        <f>SUM(AY9:AY13)*21</f>
        <v>0</v>
      </c>
      <c r="AZ19" s="155">
        <f>SUM(AZ9:AZ13)*21</f>
        <v>0</v>
      </c>
      <c r="BA19" s="155">
        <f>SUM(BA9:BA13)*22</f>
        <v>0</v>
      </c>
      <c r="BB19" s="155">
        <f>SUM(BB9:BB13)*22</f>
        <v>0</v>
      </c>
      <c r="BC19" s="155">
        <f>SUM(BC9:BC13)*23</f>
        <v>0</v>
      </c>
      <c r="BD19" s="155">
        <f>SUM(BD9:BD13)*23</f>
        <v>0</v>
      </c>
      <c r="BE19" s="155">
        <f>SUM(BE9:BE13)*24</f>
        <v>0</v>
      </c>
      <c r="BF19" s="155">
        <f>SUM(BF9:BF13)*24</f>
        <v>0</v>
      </c>
      <c r="BG19" s="155"/>
      <c r="BH19" s="155"/>
      <c r="BI19" s="154">
        <f t="shared" si="59"/>
        <v>144</v>
      </c>
    </row>
    <row r="20" spans="1:61" ht="21.75" customHeight="1">
      <c r="A20" s="15">
        <f t="shared" si="6"/>
        <v>138</v>
      </c>
      <c r="B20" s="18" t="str">
        <f>IF($BI$20='3_10-11_кл'!F51+'3_10-11_кл'!H51, "пройдена сверка лист 1 и 2+3", "требуется проверка!")</f>
        <v>пройдена сверка лист 1 и 2+3</v>
      </c>
      <c r="C20" s="24"/>
      <c r="E20" s="223">
        <f>SUM(E14:E15)</f>
        <v>0</v>
      </c>
      <c r="F20" s="223">
        <f>SUM(F14:F15)</f>
        <v>0</v>
      </c>
      <c r="I20" s="221" t="s">
        <v>168</v>
      </c>
      <c r="J20" s="222"/>
      <c r="K20" s="155">
        <f>SUM(K14:K15)</f>
        <v>0</v>
      </c>
      <c r="L20" s="155">
        <f t="shared" ref="L20" si="61">SUM(L14:L15)</f>
        <v>0</v>
      </c>
      <c r="M20" s="155">
        <f>SUM(M14:M15)*2</f>
        <v>0</v>
      </c>
      <c r="N20" s="155">
        <f>SUM(N14:N15)*2</f>
        <v>0</v>
      </c>
      <c r="O20" s="155">
        <f>SUM(O14:O15)*3</f>
        <v>0</v>
      </c>
      <c r="P20" s="155">
        <f>SUM(P14:P15)*3</f>
        <v>0</v>
      </c>
      <c r="Q20" s="155">
        <f>SUM(Q14:Q15)*4</f>
        <v>0</v>
      </c>
      <c r="R20" s="155">
        <f>SUM(R14:R15)*4</f>
        <v>0</v>
      </c>
      <c r="S20" s="155">
        <f>SUM(S14:S15)*5</f>
        <v>0</v>
      </c>
      <c r="T20" s="155">
        <f>SUM(T14:T15)*5</f>
        <v>0</v>
      </c>
      <c r="U20" s="155">
        <f>SUM(U14:U15)*6</f>
        <v>0</v>
      </c>
      <c r="V20" s="155">
        <f>SUM(V14:V15)*6</f>
        <v>0</v>
      </c>
      <c r="W20" s="155">
        <f>SUM(W14:W15)*7</f>
        <v>0</v>
      </c>
      <c r="X20" s="155">
        <f>SUM(X14:X15)*7</f>
        <v>0</v>
      </c>
      <c r="Y20" s="155">
        <f>SUM(Y14:Y15)*8</f>
        <v>0</v>
      </c>
      <c r="Z20" s="155">
        <f>SUM(Z14:Z15)*8</f>
        <v>0</v>
      </c>
      <c r="AA20" s="155">
        <f>SUM(AA14:AA15)*9</f>
        <v>0</v>
      </c>
      <c r="AB20" s="155">
        <f>SUM(AB14:AB15)*9</f>
        <v>0</v>
      </c>
      <c r="AC20" s="155">
        <f>SUM(AC14:AC15)*10</f>
        <v>0</v>
      </c>
      <c r="AD20" s="155">
        <f>SUM(AD14:AD15)*10</f>
        <v>0</v>
      </c>
      <c r="AE20" s="155">
        <f>SUM(AE14:AE15)*11</f>
        <v>0</v>
      </c>
      <c r="AF20" s="155">
        <f>SUM(AF14:AF15)*11</f>
        <v>0</v>
      </c>
      <c r="AG20" s="155">
        <f>SUM(AG14:AG15)*12</f>
        <v>0</v>
      </c>
      <c r="AH20" s="155">
        <f>SUM(AH14:AH15)*12</f>
        <v>0</v>
      </c>
      <c r="AI20" s="155">
        <f>SUM(AI14:AI15)*13</f>
        <v>0</v>
      </c>
      <c r="AJ20" s="155">
        <f>SUM(AJ14:AJ15)*13</f>
        <v>0</v>
      </c>
      <c r="AK20" s="155">
        <f>SUM(AK14:AK15)*14</f>
        <v>0</v>
      </c>
      <c r="AL20" s="155">
        <f>SUM(AL14:AL15)*14</f>
        <v>0</v>
      </c>
      <c r="AM20" s="155">
        <f>SUM(AM14:AM15)*15</f>
        <v>0</v>
      </c>
      <c r="AN20" s="155">
        <f>SUM(AN14:AN15)*15</f>
        <v>0</v>
      </c>
      <c r="AO20" s="155">
        <f>SUM(AO14:AO15)*16</f>
        <v>0</v>
      </c>
      <c r="AP20" s="155">
        <f>SUM(AP14:AP15)*16</f>
        <v>0</v>
      </c>
      <c r="AQ20" s="155">
        <f>SUM(AQ14:AQ15)*17</f>
        <v>0</v>
      </c>
      <c r="AR20" s="155">
        <f>SUM(AR14:AR15)*17</f>
        <v>0</v>
      </c>
      <c r="AS20" s="155">
        <f>SUM(AS14:AS15)*18</f>
        <v>0</v>
      </c>
      <c r="AT20" s="155">
        <f>SUM(AT14:AT15)*18</f>
        <v>0</v>
      </c>
      <c r="AU20" s="155">
        <f>SUM(AU14:AU15)*19</f>
        <v>0</v>
      </c>
      <c r="AV20" s="155">
        <f>SUM(AV14:AV15)*19</f>
        <v>0</v>
      </c>
      <c r="AW20" s="155">
        <f>SUM(AW14:AW15)*20</f>
        <v>0</v>
      </c>
      <c r="AX20" s="155">
        <f>SUM(AX14:AX15)*20</f>
        <v>0</v>
      </c>
      <c r="AY20" s="155">
        <f>SUM(AY14:AY15)*21</f>
        <v>0</v>
      </c>
      <c r="AZ20" s="155">
        <f>SUM(AZ14:AZ15)*21</f>
        <v>0</v>
      </c>
      <c r="BA20" s="155">
        <f>SUM(BA14:BA15)*22</f>
        <v>0</v>
      </c>
      <c r="BB20" s="155">
        <f>SUM(BB14:BB15)*22</f>
        <v>0</v>
      </c>
      <c r="BC20" s="155">
        <f>SUM(BC14:BC15)*23</f>
        <v>0</v>
      </c>
      <c r="BD20" s="155">
        <f>SUM(BD14:BD15)*23</f>
        <v>0</v>
      </c>
      <c r="BE20" s="155">
        <f>SUM(BE14:BE15)*24</f>
        <v>0</v>
      </c>
      <c r="BF20" s="155">
        <f>SUM(BF14:BF15)*24</f>
        <v>0</v>
      </c>
      <c r="BG20" s="155"/>
      <c r="BH20" s="155"/>
      <c r="BI20" s="154">
        <f t="shared" si="59"/>
        <v>0</v>
      </c>
    </row>
    <row r="21" spans="1:61" ht="15.75">
      <c r="A21" s="301"/>
      <c r="B21" s="24"/>
      <c r="C21" s="24"/>
      <c r="D21" s="24"/>
      <c r="E21" s="24"/>
      <c r="F21" s="24"/>
    </row>
    <row r="22" spans="1:61" ht="15.75">
      <c r="A22" s="301"/>
      <c r="B22" s="24"/>
      <c r="C22" s="24"/>
      <c r="D22" s="24"/>
      <c r="E22" s="24"/>
      <c r="F22" s="24"/>
    </row>
    <row r="23" spans="1:61" ht="15.75">
      <c r="A23" s="301"/>
      <c r="B23" s="24"/>
      <c r="C23" s="24"/>
      <c r="D23" s="24"/>
      <c r="E23" s="24"/>
      <c r="F23" s="24"/>
    </row>
    <row r="25" spans="1:61" ht="18" customHeight="1">
      <c r="B25" s="302" t="s">
        <v>126</v>
      </c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3"/>
    </row>
    <row r="27" spans="1:61" ht="37.5" customHeight="1">
      <c r="B27" s="304" t="s">
        <v>115</v>
      </c>
      <c r="C27" s="304"/>
      <c r="D27" s="305"/>
      <c r="E27" s="305"/>
      <c r="F27" s="305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7"/>
      <c r="V27" s="337"/>
      <c r="X27" s="36" t="s">
        <v>667</v>
      </c>
    </row>
    <row r="28" spans="1:61" ht="37.5" customHeight="1">
      <c r="B28" s="304" t="s">
        <v>116</v>
      </c>
      <c r="C28" s="304"/>
      <c r="D28" s="305"/>
      <c r="E28" s="305"/>
      <c r="F28" s="305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  <c r="T28" s="337"/>
      <c r="U28" s="337"/>
      <c r="V28" s="337"/>
      <c r="X28" s="36" t="s">
        <v>667</v>
      </c>
    </row>
    <row r="29" spans="1:61">
      <c r="B29" s="306"/>
      <c r="C29" s="306"/>
    </row>
  </sheetData>
  <sheetProtection password="CA9D" sheet="1" formatCells="0" formatColumns="0" formatRows="0"/>
  <mergeCells count="30">
    <mergeCell ref="BC6:BD6"/>
    <mergeCell ref="BE6:BF6"/>
    <mergeCell ref="BG6:BH6"/>
    <mergeCell ref="K6:L6"/>
    <mergeCell ref="E6:F6"/>
    <mergeCell ref="G6:H6"/>
    <mergeCell ref="I6:J6"/>
    <mergeCell ref="AS6:AT6"/>
    <mergeCell ref="AU6:AV6"/>
    <mergeCell ref="AW6:AX6"/>
    <mergeCell ref="AY6:AZ6"/>
    <mergeCell ref="BA6:BB6"/>
    <mergeCell ref="AI6:AJ6"/>
    <mergeCell ref="AK6:AL6"/>
    <mergeCell ref="AM6:AN6"/>
    <mergeCell ref="AO6:AP6"/>
    <mergeCell ref="W6:X6"/>
    <mergeCell ref="AQ6:AR6"/>
    <mergeCell ref="Y6:Z6"/>
    <mergeCell ref="AA6:AB6"/>
    <mergeCell ref="AC6:AD6"/>
    <mergeCell ref="AE6:AF6"/>
    <mergeCell ref="AG6:AH6"/>
    <mergeCell ref="G27:V27"/>
    <mergeCell ref="G28:V28"/>
    <mergeCell ref="M6:N6"/>
    <mergeCell ref="O6:P6"/>
    <mergeCell ref="Q6:R6"/>
    <mergeCell ref="S6:T6"/>
    <mergeCell ref="U6:V6"/>
  </mergeCells>
  <conditionalFormatting sqref="B18:C23">
    <cfRule type="containsText" dxfId="30" priority="1" operator="containsText" text="требуется">
      <formula>NOT(ISERROR(SEARCH("требуется",B18)))</formula>
    </cfRule>
  </conditionalFormatting>
  <dataValidations count="1">
    <dataValidation type="list" allowBlank="1" showInputMessage="1" showErrorMessage="1" sqref="M1">
      <formula1>etap</formula1>
    </dataValidation>
  </dataValidations>
  <pageMargins left="0.31496062992125984" right="0.11811023622047245" top="0.35433070866141736" bottom="0.15748031496062992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35"/>
  <sheetViews>
    <sheetView topLeftCell="A25" workbookViewId="0">
      <selection activeCell="M13" sqref="M13"/>
    </sheetView>
  </sheetViews>
  <sheetFormatPr defaultRowHeight="15"/>
  <cols>
    <col min="1" max="1" width="10" style="11" bestFit="1" customWidth="1"/>
    <col min="2" max="2" width="15.28515625" style="11" customWidth="1"/>
    <col min="3" max="3" width="10" style="11" customWidth="1"/>
    <col min="4" max="4" width="20.42578125" style="11" customWidth="1"/>
    <col min="5" max="5" width="19.7109375" style="11" customWidth="1"/>
    <col min="6" max="6" width="15.7109375" style="11" customWidth="1"/>
    <col min="7" max="7" width="11.140625" style="11" customWidth="1"/>
    <col min="8" max="8" width="8.85546875" style="11" customWidth="1"/>
    <col min="9" max="9" width="10.7109375" style="11" bestFit="1" customWidth="1"/>
    <col min="10" max="10" width="16.42578125" style="11" customWidth="1"/>
    <col min="11" max="11" width="13.42578125" style="11" customWidth="1"/>
    <col min="12" max="12" width="15.42578125" style="11" customWidth="1"/>
    <col min="13" max="18" width="13.42578125" style="11" customWidth="1"/>
    <col min="19" max="19" width="11.140625" style="11" bestFit="1" customWidth="1"/>
    <col min="20" max="20" width="9.85546875" style="11" bestFit="1" customWidth="1"/>
    <col min="21" max="21" width="10.28515625" style="11" customWidth="1"/>
    <col min="22" max="16384" width="9.140625" style="11"/>
  </cols>
  <sheetData>
    <row r="1" spans="1:26" s="22" customFormat="1" ht="31.5" customHeight="1">
      <c r="A1" s="7" t="s">
        <v>61</v>
      </c>
      <c r="B1" s="164">
        <f>'1'!$B$1</f>
        <v>138</v>
      </c>
      <c r="C1" s="103"/>
      <c r="D1" s="103"/>
      <c r="E1" s="103"/>
      <c r="F1" s="102" t="str">
        <f>VLOOKUP(B1,msu,2,0)</f>
        <v>Торжокский район</v>
      </c>
      <c r="G1" s="8"/>
      <c r="H1" s="8"/>
      <c r="I1" s="8"/>
      <c r="J1" s="9"/>
      <c r="K1" s="9"/>
      <c r="L1" s="139" t="str">
        <f>'1'!$M$1</f>
        <v>школьный этап</v>
      </c>
      <c r="M1" s="101"/>
      <c r="N1" s="101"/>
      <c r="O1" s="101"/>
      <c r="P1" s="101"/>
      <c r="R1" s="146"/>
      <c r="S1" s="146"/>
      <c r="T1" s="146"/>
      <c r="U1" s="146"/>
    </row>
    <row r="2" spans="1:26" s="22" customFormat="1" ht="15.75">
      <c r="A2" s="7"/>
      <c r="B2" s="25" t="s">
        <v>62</v>
      </c>
      <c r="C2" s="104"/>
      <c r="D2" s="104"/>
      <c r="E2" s="104"/>
      <c r="L2" s="25" t="s">
        <v>62</v>
      </c>
      <c r="N2" s="100"/>
      <c r="O2" s="100"/>
      <c r="P2" s="24"/>
      <c r="R2" s="146"/>
      <c r="S2" s="146"/>
    </row>
    <row r="3" spans="1:26" s="32" customFormat="1" ht="18.75">
      <c r="A3" s="105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6" s="32" customFormat="1" ht="18.75">
      <c r="A4" s="105" t="s">
        <v>160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6" spans="1:26" s="36" customFormat="1" ht="43.5" customHeight="1">
      <c r="A6" s="112" t="s">
        <v>154</v>
      </c>
      <c r="B6" s="113"/>
      <c r="C6" s="113"/>
      <c r="D6" s="113"/>
      <c r="E6" s="113"/>
      <c r="F6" s="113"/>
      <c r="G6" s="6">
        <v>1</v>
      </c>
      <c r="H6" s="36" t="s">
        <v>667</v>
      </c>
      <c r="S6" s="39"/>
    </row>
    <row r="7" spans="1:26" s="36" customFormat="1" ht="27" customHeight="1">
      <c r="A7" s="111" t="s">
        <v>156</v>
      </c>
      <c r="G7" s="6">
        <v>1</v>
      </c>
      <c r="H7" s="36" t="s">
        <v>667</v>
      </c>
      <c r="S7" s="39"/>
    </row>
    <row r="8" spans="1:26" s="36" customFormat="1" ht="15.75">
      <c r="A8" s="114"/>
      <c r="B8" s="39"/>
      <c r="C8" s="39"/>
      <c r="D8" s="39"/>
      <c r="E8" s="39"/>
      <c r="F8" s="39"/>
      <c r="G8" s="289"/>
      <c r="H8" s="39"/>
      <c r="S8" s="39"/>
    </row>
    <row r="9" spans="1:26" s="36" customFormat="1" ht="15.75">
      <c r="A9" s="114"/>
      <c r="B9" s="39"/>
      <c r="C9" s="39"/>
      <c r="D9" s="39"/>
      <c r="E9" s="39"/>
      <c r="F9" s="39"/>
      <c r="G9" s="72"/>
      <c r="H9" s="39"/>
    </row>
    <row r="10" spans="1:26" s="36" customFormat="1" ht="15.75">
      <c r="B10" s="34"/>
      <c r="C10" s="40" t="s">
        <v>57</v>
      </c>
      <c r="D10" s="34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</row>
    <row r="11" spans="1:26" s="36" customFormat="1" ht="15.75">
      <c r="B11" s="34"/>
      <c r="E11" s="41" t="s">
        <v>55</v>
      </c>
      <c r="F11" s="41" t="s">
        <v>54</v>
      </c>
      <c r="G11" s="41" t="s">
        <v>58</v>
      </c>
      <c r="I11" s="83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36" customFormat="1" ht="15.75">
      <c r="A12" s="163" t="s">
        <v>668</v>
      </c>
      <c r="B12" s="34"/>
      <c r="C12" s="165" t="s">
        <v>195</v>
      </c>
      <c r="E12" s="2"/>
      <c r="F12" s="2">
        <v>17</v>
      </c>
      <c r="G12" s="42">
        <f>SUM(E12:F12)</f>
        <v>17</v>
      </c>
      <c r="I12" s="8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36" customFormat="1" ht="15.75">
      <c r="A13" s="163" t="s">
        <v>668</v>
      </c>
      <c r="C13" s="165" t="s">
        <v>89</v>
      </c>
      <c r="E13" s="2"/>
      <c r="F13" s="2">
        <v>4</v>
      </c>
      <c r="G13" s="117">
        <f>SUM(E13:F13)</f>
        <v>4</v>
      </c>
      <c r="I13" s="75" t="s">
        <v>157</v>
      </c>
      <c r="K13" s="18" t="str">
        <f>IF(G13='1'!C8+'1'!D8,"пройдена сверка лист 1 и 2", "требуется проверка")</f>
        <v>пройдена сверка лист 1 и 2</v>
      </c>
      <c r="N13" s="39"/>
      <c r="O13" s="39"/>
      <c r="P13" s="39"/>
      <c r="Q13" s="24"/>
      <c r="R13" s="24"/>
      <c r="S13" s="88"/>
      <c r="T13" s="71"/>
      <c r="U13" s="71"/>
      <c r="V13" s="71"/>
      <c r="W13" s="39"/>
      <c r="X13" s="39"/>
      <c r="Y13" s="39"/>
      <c r="Z13" s="39"/>
    </row>
    <row r="14" spans="1:26" s="36" customFormat="1" ht="15.75">
      <c r="A14" s="37"/>
      <c r="E14" s="140"/>
      <c r="F14" s="140"/>
      <c r="G14" s="42">
        <f>SUM(E14:F14)</f>
        <v>0</v>
      </c>
      <c r="I14" s="71"/>
      <c r="K14" s="72"/>
      <c r="M14" s="24"/>
      <c r="N14" s="39"/>
      <c r="O14" s="39"/>
      <c r="P14" s="39"/>
      <c r="Q14" s="24"/>
      <c r="R14" s="24"/>
      <c r="S14" s="88"/>
      <c r="T14" s="72"/>
      <c r="U14" s="72"/>
      <c r="V14" s="72"/>
      <c r="W14" s="39"/>
      <c r="X14" s="39"/>
      <c r="Y14" s="39"/>
      <c r="Z14" s="39"/>
    </row>
    <row r="15" spans="1:26" s="36" customFormat="1" ht="15.75">
      <c r="A15" s="79"/>
      <c r="E15" s="140"/>
      <c r="F15" s="140"/>
      <c r="G15" s="42">
        <f>SUM(E15:F15)</f>
        <v>0</v>
      </c>
      <c r="I15" s="71"/>
      <c r="K15" s="72"/>
      <c r="M15" s="24"/>
      <c r="N15" s="39"/>
      <c r="O15" s="39"/>
      <c r="P15" s="39"/>
      <c r="Q15" s="24"/>
      <c r="R15" s="24"/>
      <c r="S15" s="88"/>
      <c r="T15" s="72"/>
      <c r="U15" s="72"/>
      <c r="V15" s="72"/>
      <c r="W15" s="39"/>
      <c r="X15" s="39"/>
    </row>
    <row r="16" spans="1:26" s="36" customFormat="1" ht="15.75">
      <c r="A16" s="115" t="s">
        <v>155</v>
      </c>
      <c r="B16" s="89"/>
      <c r="C16" s="89"/>
      <c r="D16" s="89"/>
      <c r="E16" s="140"/>
      <c r="F16" s="140"/>
      <c r="G16" s="80"/>
      <c r="N16" s="39"/>
      <c r="O16" s="39"/>
      <c r="P16" s="39"/>
      <c r="Q16" s="24"/>
      <c r="R16" s="24"/>
      <c r="S16" s="88"/>
      <c r="T16" s="72"/>
      <c r="U16" s="72"/>
      <c r="V16" s="72"/>
      <c r="W16" s="39"/>
      <c r="X16" s="39"/>
    </row>
    <row r="17" spans="1:24" s="36" customFormat="1" ht="15.75">
      <c r="A17" s="89"/>
      <c r="B17" s="89"/>
      <c r="C17" s="90" t="s">
        <v>196</v>
      </c>
      <c r="D17" s="89"/>
      <c r="E17" s="161">
        <f>COUNTIFS(klass,4,city,"да",kolvo,"&gt;1")</f>
        <v>0</v>
      </c>
      <c r="F17" s="161">
        <f>COUNTIFS(klass,4,vill,"да",kolvo,"&gt;1")</f>
        <v>0</v>
      </c>
      <c r="G17" s="117">
        <f>SUM(E17:F17)</f>
        <v>0</v>
      </c>
      <c r="I17" s="75" t="s">
        <v>157</v>
      </c>
      <c r="K17" s="18" t="str">
        <f>IF(G17=SUM('1'!M8:BH8),"пройдена сверка лист 1 и 2", "требуется проверка")</f>
        <v>пройдена сверка лист 1 и 2</v>
      </c>
      <c r="N17" s="39"/>
      <c r="O17" s="39"/>
      <c r="P17" s="39"/>
      <c r="Q17" s="24"/>
      <c r="R17" s="24"/>
      <c r="S17" s="88"/>
      <c r="T17" s="72"/>
      <c r="U17" s="72"/>
      <c r="V17" s="72"/>
      <c r="W17" s="39"/>
      <c r="X17" s="39"/>
    </row>
    <row r="18" spans="1:24" s="36" customFormat="1" ht="15.75">
      <c r="A18" s="89"/>
      <c r="B18" s="90"/>
      <c r="C18" s="89"/>
      <c r="D18" s="89"/>
      <c r="E18" s="140"/>
      <c r="F18" s="140"/>
      <c r="G18" s="42">
        <f>SUM(E18:F18)</f>
        <v>0</v>
      </c>
      <c r="N18" s="39"/>
      <c r="O18" s="39"/>
      <c r="P18" s="39"/>
      <c r="Q18" s="24"/>
      <c r="R18" s="24"/>
      <c r="S18" s="88"/>
      <c r="T18" s="72"/>
      <c r="U18" s="72"/>
      <c r="V18" s="72"/>
      <c r="W18" s="39"/>
      <c r="X18" s="39"/>
    </row>
    <row r="19" spans="1:24" s="36" customFormat="1" ht="15.75">
      <c r="A19" s="92"/>
      <c r="B19" s="92"/>
      <c r="C19" s="92"/>
      <c r="D19" s="89"/>
      <c r="E19" s="140"/>
      <c r="F19" s="140"/>
      <c r="G19" s="42">
        <f>SUM(E19:F19)</f>
        <v>0</v>
      </c>
      <c r="N19" s="23"/>
      <c r="O19" s="39"/>
      <c r="P19" s="39"/>
      <c r="Q19" s="24"/>
      <c r="R19" s="24"/>
      <c r="S19" s="88"/>
      <c r="T19" s="72"/>
      <c r="U19" s="72"/>
      <c r="V19" s="72"/>
      <c r="W19" s="39"/>
      <c r="X19" s="39"/>
    </row>
    <row r="20" spans="1:24" s="36" customFormat="1" ht="15.75">
      <c r="A20" s="116" t="s">
        <v>59</v>
      </c>
      <c r="C20" s="43"/>
      <c r="E20" s="140"/>
      <c r="F20" s="140"/>
      <c r="G20" s="80"/>
      <c r="N20" s="39"/>
      <c r="O20" s="39"/>
      <c r="P20" s="72"/>
      <c r="Q20" s="72"/>
      <c r="R20" s="72"/>
      <c r="S20" s="72"/>
      <c r="T20" s="72"/>
      <c r="U20" s="72"/>
      <c r="V20" s="72"/>
      <c r="W20" s="39"/>
      <c r="X20" s="39"/>
    </row>
    <row r="21" spans="1:24" s="36" customFormat="1" ht="15.75">
      <c r="A21" s="163" t="s">
        <v>668</v>
      </c>
      <c r="C21" s="165" t="s">
        <v>196</v>
      </c>
      <c r="D21" s="72"/>
      <c r="E21" s="2"/>
      <c r="F21" s="2">
        <v>0</v>
      </c>
      <c r="G21" s="42">
        <f>SUM(E21:F21)</f>
        <v>0</v>
      </c>
      <c r="I21" s="43"/>
      <c r="N21" s="39"/>
      <c r="O21" s="39"/>
      <c r="P21" s="72"/>
      <c r="Q21" s="72"/>
      <c r="R21" s="72"/>
      <c r="S21" s="72"/>
      <c r="T21" s="72"/>
      <c r="U21" s="72"/>
      <c r="V21" s="72"/>
      <c r="W21" s="39"/>
      <c r="X21" s="39"/>
    </row>
    <row r="22" spans="1:24" s="36" customFormat="1" ht="15.75">
      <c r="A22" s="37"/>
      <c r="E22" s="140"/>
      <c r="F22" s="140"/>
      <c r="G22" s="42">
        <f>SUM(E22:F22)</f>
        <v>0</v>
      </c>
      <c r="I22" s="43"/>
      <c r="P22" s="43"/>
      <c r="Q22" s="43"/>
      <c r="R22" s="43"/>
      <c r="S22" s="43"/>
      <c r="T22" s="43"/>
      <c r="U22" s="43"/>
      <c r="V22" s="43"/>
      <c r="W22" s="39"/>
    </row>
    <row r="23" spans="1:24" s="36" customFormat="1" ht="15.75">
      <c r="A23" s="99"/>
      <c r="B23" s="99"/>
      <c r="E23" s="140"/>
      <c r="F23" s="140"/>
      <c r="G23" s="42">
        <f>SUM(E23:F23)</f>
        <v>0</v>
      </c>
      <c r="I23" s="43"/>
      <c r="P23" s="43"/>
      <c r="Q23" s="43"/>
      <c r="R23" s="43"/>
      <c r="S23" s="43"/>
      <c r="T23" s="43"/>
      <c r="U23" s="43"/>
      <c r="V23" s="43"/>
      <c r="W23" s="39"/>
    </row>
    <row r="24" spans="1:24">
      <c r="A24" s="99"/>
    </row>
    <row r="25" spans="1:24" s="26" customFormat="1" ht="18.75"/>
    <row r="26" spans="1:24" ht="63.75" customHeight="1">
      <c r="A26" s="26"/>
      <c r="C26" s="311" t="s">
        <v>189</v>
      </c>
      <c r="D26" s="312"/>
      <c r="E26" s="313"/>
      <c r="F26" s="27" t="s">
        <v>130</v>
      </c>
      <c r="G26" s="27"/>
      <c r="H26" s="28"/>
      <c r="I26" s="28"/>
      <c r="J26" s="27" t="s">
        <v>2</v>
      </c>
      <c r="K26" s="27"/>
      <c r="L26" s="28"/>
      <c r="M26" s="28"/>
      <c r="N26" s="27" t="s">
        <v>3</v>
      </c>
      <c r="O26" s="27"/>
      <c r="P26" s="28"/>
      <c r="Q26" s="28"/>
      <c r="R26" s="344" t="s">
        <v>919</v>
      </c>
      <c r="S26" s="344"/>
      <c r="T26" s="344"/>
      <c r="U26" s="344"/>
    </row>
    <row r="27" spans="1:24" ht="15" customHeight="1">
      <c r="A27" s="26"/>
      <c r="B27" s="131"/>
      <c r="C27" s="314"/>
      <c r="D27" s="315"/>
      <c r="E27" s="316"/>
      <c r="F27" s="85" t="s">
        <v>55</v>
      </c>
      <c r="G27" s="85"/>
      <c r="H27" s="86" t="s">
        <v>54</v>
      </c>
      <c r="I27" s="87"/>
      <c r="J27" s="85" t="s">
        <v>55</v>
      </c>
      <c r="K27" s="85"/>
      <c r="L27" s="86" t="s">
        <v>54</v>
      </c>
      <c r="M27" s="87"/>
      <c r="N27" s="85" t="s">
        <v>55</v>
      </c>
      <c r="O27" s="85"/>
      <c r="P27" s="86" t="s">
        <v>54</v>
      </c>
      <c r="Q27" s="87"/>
      <c r="R27" s="85" t="s">
        <v>55</v>
      </c>
      <c r="S27" s="85"/>
      <c r="T27" s="86" t="s">
        <v>54</v>
      </c>
      <c r="U27" s="87"/>
    </row>
    <row r="28" spans="1:24" ht="72" customHeight="1">
      <c r="A28" s="21" t="s">
        <v>63</v>
      </c>
      <c r="B28" s="327" t="s">
        <v>1</v>
      </c>
      <c r="C28" s="317" t="s">
        <v>192</v>
      </c>
      <c r="D28" s="317" t="s">
        <v>190</v>
      </c>
      <c r="E28" s="317" t="s">
        <v>191</v>
      </c>
      <c r="F28" s="97" t="s">
        <v>129</v>
      </c>
      <c r="G28" s="97" t="s">
        <v>131</v>
      </c>
      <c r="H28" s="97" t="s">
        <v>129</v>
      </c>
      <c r="I28" s="97" t="s">
        <v>131</v>
      </c>
      <c r="J28" s="97" t="s">
        <v>129</v>
      </c>
      <c r="K28" s="97" t="s">
        <v>131</v>
      </c>
      <c r="L28" s="97" t="s">
        <v>129</v>
      </c>
      <c r="M28" s="97" t="s">
        <v>131</v>
      </c>
      <c r="N28" s="97" t="s">
        <v>129</v>
      </c>
      <c r="O28" s="97" t="s">
        <v>131</v>
      </c>
      <c r="P28" s="97" t="s">
        <v>129</v>
      </c>
      <c r="Q28" s="97" t="s">
        <v>131</v>
      </c>
      <c r="R28" s="97" t="s">
        <v>129</v>
      </c>
      <c r="S28" s="97" t="s">
        <v>131</v>
      </c>
      <c r="T28" s="97" t="s">
        <v>129</v>
      </c>
      <c r="U28" s="97" t="s">
        <v>131</v>
      </c>
    </row>
    <row r="29" spans="1:24" ht="14.25" customHeight="1">
      <c r="A29" s="14" t="s">
        <v>62</v>
      </c>
      <c r="B29" s="322"/>
      <c r="C29" s="322"/>
      <c r="D29" s="322"/>
      <c r="E29" s="322"/>
      <c r="F29" s="119" t="s">
        <v>62</v>
      </c>
      <c r="G29" s="119" t="s">
        <v>62</v>
      </c>
      <c r="H29" s="119" t="s">
        <v>62</v>
      </c>
      <c r="I29" s="119" t="s">
        <v>62</v>
      </c>
      <c r="J29" s="119" t="s">
        <v>62</v>
      </c>
      <c r="K29" s="119" t="s">
        <v>62</v>
      </c>
      <c r="L29" s="119" t="s">
        <v>62</v>
      </c>
      <c r="M29" s="119" t="s">
        <v>62</v>
      </c>
      <c r="N29" s="119" t="s">
        <v>62</v>
      </c>
      <c r="O29" s="119" t="s">
        <v>62</v>
      </c>
      <c r="P29" s="119" t="s">
        <v>62</v>
      </c>
      <c r="Q29" s="119" t="s">
        <v>62</v>
      </c>
      <c r="R29" s="119" t="s">
        <v>62</v>
      </c>
      <c r="S29" s="119" t="s">
        <v>62</v>
      </c>
      <c r="T29" s="119" t="s">
        <v>62</v>
      </c>
      <c r="U29" s="119" t="s">
        <v>62</v>
      </c>
    </row>
    <row r="30" spans="1:24" ht="26.25" customHeight="1">
      <c r="A30" s="30">
        <f>$B$1</f>
        <v>138</v>
      </c>
      <c r="B30" s="93" t="s">
        <v>20</v>
      </c>
      <c r="C30" s="140"/>
      <c r="D30" s="140"/>
      <c r="E30" s="140"/>
      <c r="F30" s="286">
        <f>COUNTIFS(city, "да", klass, 4, math, "участник")+COUNTIFS(city, "да", klass, 4, math, "призер")+COUNTIFS(city, "да", klass, 4, math, "победитель")</f>
        <v>0</v>
      </c>
      <c r="G30" s="286">
        <f>COUNTIFS(city, "да", klass, 4,math,"участник",ovz,"да")+COUNTIFS(city, "да", klass, 4,math,"призер",ovz,"да")+COUNTIFS(city, "да", klass, 4,math,"победитель",ovz,"да")</f>
        <v>0</v>
      </c>
      <c r="H30" s="20">
        <f>COUNTIFS(vill, "да", klass, 4, math, "участник")+COUNTIFS(vill, "да", klass, 4, math, "призер")+COUNTIFS(vill, "да", klass, 4, math, "победитель")</f>
        <v>0</v>
      </c>
      <c r="I30" s="290">
        <f>COUNTIFS(vill, "да", klass, 4,math,"участник",ovz,"да")+COUNTIFS(vill, "да", klass, 4,math,"призер",ovz,"да")+COUNTIFS(vill, "да", klass, 4,math,"победитель",ovz,"да")</f>
        <v>0</v>
      </c>
      <c r="J30" s="286">
        <f>COUNTIFS(city, "да", klass, 4, math, "победитель")</f>
        <v>0</v>
      </c>
      <c r="K30" s="286">
        <f>COUNTIFS(city, "да", klass, 4,math,"победитель",ovz,"да")</f>
        <v>0</v>
      </c>
      <c r="L30" s="20">
        <f>COUNTIFS(vill, "да", klass, 4, math, "победитель")</f>
        <v>0</v>
      </c>
      <c r="M30" s="290">
        <f>COUNTIFS(vill, "да", klass, 4,math,"участник",ovz,"да")+COUNTIFS(vill, "да", klass, 4,math,"призер",ovz,"да")+COUNTIFS(vill, "да", klass, 4,math,"победитель",ovz,"да")</f>
        <v>0</v>
      </c>
      <c r="N30" s="286">
        <f>COUNTIFS(city, "да", klass, 4, math, "призер")</f>
        <v>0</v>
      </c>
      <c r="O30" s="286">
        <f>COUNTIFS(city, "да", klass, 4,math,"призер",ovz,"да")</f>
        <v>0</v>
      </c>
      <c r="P30" s="20">
        <f>COUNTIFS(vill, "да", klass, 4, math, "призер")</f>
        <v>0</v>
      </c>
      <c r="Q30" s="290">
        <f>COUNTIFS(vill, "да", klass, 4,math,"призер",ovz,"да")</f>
        <v>0</v>
      </c>
      <c r="R30" s="286">
        <f>COUNTIFS(city, "да", klass, 4, math, "призер")+COUNTIFS(city, "да", klass, 4, math, "победитель")</f>
        <v>0</v>
      </c>
      <c r="S30" s="286">
        <f>COUNTIFS(city, "да", klass, 4,math,"призер",ovz,"да")+COUNTIFS(city, "да", klass, 4,math,"победитель",ovz,"да")</f>
        <v>0</v>
      </c>
      <c r="T30" s="20">
        <f>COUNTIFS(vill, "да", klass, 4, math, "призер")+COUNTIFS(vill, "да", klass, 4, math, "победитель")</f>
        <v>0</v>
      </c>
      <c r="U30" s="290">
        <f>COUNTIFS(vill, "да", klass, 4,math,"призер",ovz,"да")+COUNTIFS(vill, "да", klass, 4,math,"победитель",ovz,"да")</f>
        <v>0</v>
      </c>
    </row>
    <row r="31" spans="1:24" ht="26.25" customHeight="1">
      <c r="A31" s="30">
        <f t="shared" ref="A31:A32" si="0">$B$1</f>
        <v>138</v>
      </c>
      <c r="B31" s="93" t="s">
        <v>4</v>
      </c>
      <c r="C31" s="140"/>
      <c r="D31" s="140"/>
      <c r="E31" s="140"/>
      <c r="F31" s="286">
        <f>COUNTIFS(city, "да", klass, 4, rus, "участник")+COUNTIFS(city, "да", klass, 4, rus, "призер")+COUNTIFS(city, "да", klass, 4, rus, "победитель")</f>
        <v>0</v>
      </c>
      <c r="G31" s="286">
        <f>COUNTIFS(city, "да", klass, 4, rus,"участник",ovz,"да")+COUNTIFS(city, "да", klass, 4,rus,"призер",ovz,"да")+COUNTIFS(city, "да", klass, 4,rus,"победитель",ovz,"да")</f>
        <v>0</v>
      </c>
      <c r="H31" s="20">
        <f>COUNTIFS(vill, "да", klass, 4, rus, "участник")+COUNTIFS(vill, "да", klass, 4, rus, "призер")+COUNTIFS(vill, "да", klass, 4, rus, "победитель")</f>
        <v>4</v>
      </c>
      <c r="I31" s="290">
        <f>COUNTIFS(vill, "да", klass, 4, rus,"участник",ovz,"да")+COUNTIFS(vill, "да", klass, 4,rus,"призер",ovz,"да")+COUNTIFS(vill, "да", klass, 4,rus,"победитель",ovz,"да")</f>
        <v>0</v>
      </c>
      <c r="J31" s="286">
        <f>COUNTIFS(city, "да", klass, 4, rus, "победитель")</f>
        <v>0</v>
      </c>
      <c r="K31" s="286">
        <f>COUNTIFS(city, "да", klass, 4,rus,"победитель",ovz,"да")</f>
        <v>0</v>
      </c>
      <c r="L31" s="20">
        <f>COUNTIFS(vill, "да", klass, 4, rus, "победитель")</f>
        <v>0</v>
      </c>
      <c r="M31" s="290">
        <f>COUNTIFS(vill, "да", klass, 4,rus,"победитель",ovz,"да")</f>
        <v>0</v>
      </c>
      <c r="N31" s="286">
        <f>COUNTIFS(city, "да", klass, 4, rus, "призер")</f>
        <v>0</v>
      </c>
      <c r="O31" s="286">
        <f>COUNTIFS(city, "да", klass, 4,rus,"призер",ovz,"да")</f>
        <v>0</v>
      </c>
      <c r="P31" s="20">
        <f>COUNTIFS(vill, "да", klass, 4, rus, "призер")</f>
        <v>0</v>
      </c>
      <c r="Q31" s="290">
        <f>COUNTIFS(vill, "да", klass, 4,rus,"призер",ovz,"да")</f>
        <v>0</v>
      </c>
      <c r="R31" s="286">
        <f>COUNTIFS(city, "да", klass, 4, rus, "призер")+COUNTIFS(city, "да", klass, 4, rus, "победитель")</f>
        <v>0</v>
      </c>
      <c r="S31" s="286">
        <f>COUNTIFS(city, "да", klass, 4,rus,"призер",ovz,"да")+COUNTIFS(city, "да", klass, 4,rus,"победитель",ovz,"да")</f>
        <v>0</v>
      </c>
      <c r="T31" s="20">
        <f>COUNTIFS(vill, "да", klass, 4, rus, "призер")+COUNTIFS(vill, "да", klass, 4, rus, "победитель")</f>
        <v>0</v>
      </c>
      <c r="U31" s="290">
        <f>COUNTIFS(vill, "да", klass, 4,rus,"призер",ovz,"да")+COUNTIFS(vill, "да", klass, 4,rus,"победитель",ovz,"да")</f>
        <v>0</v>
      </c>
    </row>
    <row r="32" spans="1:24" ht="30" customHeight="1">
      <c r="A32" s="30">
        <f t="shared" si="0"/>
        <v>138</v>
      </c>
      <c r="B32" s="94" t="s">
        <v>60</v>
      </c>
      <c r="C32" s="292">
        <f>COUNTIFS(klass,4,kolvo,"&gt;0",ovz,"да")</f>
        <v>0</v>
      </c>
      <c r="D32" s="291">
        <f>COUNTIFS(klass,4,kolvo,"&gt;0",city,"да")</f>
        <v>0</v>
      </c>
      <c r="E32" s="291">
        <f>COUNTIFS(klass,4,kolvo,"&gt;0",vill,"да")</f>
        <v>4</v>
      </c>
      <c r="F32" s="118">
        <f t="shared" ref="F32:U32" si="1">SUM(F30:F31)</f>
        <v>0</v>
      </c>
      <c r="G32" s="95">
        <f t="shared" si="1"/>
        <v>0</v>
      </c>
      <c r="H32" s="118">
        <f t="shared" si="1"/>
        <v>4</v>
      </c>
      <c r="I32" s="96">
        <f t="shared" si="1"/>
        <v>0</v>
      </c>
      <c r="J32" s="95">
        <f t="shared" si="1"/>
        <v>0</v>
      </c>
      <c r="K32" s="95">
        <f t="shared" si="1"/>
        <v>0</v>
      </c>
      <c r="L32" s="96">
        <f t="shared" si="1"/>
        <v>0</v>
      </c>
      <c r="M32" s="96">
        <f t="shared" si="1"/>
        <v>0</v>
      </c>
      <c r="N32" s="95">
        <f t="shared" si="1"/>
        <v>0</v>
      </c>
      <c r="O32" s="95">
        <f t="shared" si="1"/>
        <v>0</v>
      </c>
      <c r="P32" s="96">
        <f t="shared" si="1"/>
        <v>0</v>
      </c>
      <c r="Q32" s="96">
        <f t="shared" si="1"/>
        <v>0</v>
      </c>
      <c r="R32" s="95">
        <f t="shared" si="1"/>
        <v>0</v>
      </c>
      <c r="S32" s="95">
        <f t="shared" si="1"/>
        <v>0</v>
      </c>
      <c r="T32" s="96">
        <f t="shared" si="1"/>
        <v>0</v>
      </c>
      <c r="U32" s="96">
        <f t="shared" si="1"/>
        <v>0</v>
      </c>
    </row>
    <row r="33" spans="2:20" ht="39.75" customHeight="1">
      <c r="B33" s="148"/>
      <c r="C33" s="148"/>
      <c r="D33" s="158" t="s">
        <v>158</v>
      </c>
      <c r="E33" s="157">
        <f>D32+E32</f>
        <v>4</v>
      </c>
      <c r="F33" s="149" t="s">
        <v>158</v>
      </c>
      <c r="G33" s="148"/>
      <c r="H33" s="159">
        <f>F32+H32</f>
        <v>4</v>
      </c>
      <c r="I33" s="148"/>
      <c r="J33" s="148"/>
      <c r="K33" s="148"/>
      <c r="L33" s="148"/>
      <c r="M33" s="148"/>
      <c r="N33" s="148"/>
      <c r="O33" s="148"/>
      <c r="T33" s="11">
        <f>R32+T32</f>
        <v>0</v>
      </c>
    </row>
    <row r="34" spans="2:20">
      <c r="D34" s="18" t="str">
        <f>IF(E33='1'!E8+'1'!F8,"пройдена сверка лист 1 и 2", "требуется проверка")</f>
        <v>пройдена сверка лист 1 и 2</v>
      </c>
      <c r="F34" s="18" t="str">
        <f>IF(H33=SUM('1'!K18:N18),"пройдена сверка лист 1 и 2", "требуется проверка")</f>
        <v>пройдена сверка лист 1 и 2</v>
      </c>
    </row>
    <row r="35" spans="2:20">
      <c r="J35" s="61"/>
    </row>
  </sheetData>
  <sheetProtection password="CA9D" sheet="1" formatCells="0" formatColumns="0" formatRows="0"/>
  <mergeCells count="1">
    <mergeCell ref="R26:U26"/>
  </mergeCells>
  <conditionalFormatting sqref="Q13:R19 K13 M14:M15 K17">
    <cfRule type="containsText" dxfId="29" priority="7" operator="containsText" text="требуется">
      <formula>NOT(ISERROR(SEARCH("требуется",K13)))</formula>
    </cfRule>
  </conditionalFormatting>
  <conditionalFormatting sqref="F34">
    <cfRule type="containsText" dxfId="28" priority="5" operator="containsText" text="требуется">
      <formula>NOT(ISERROR(SEARCH("требуется",F34)))</formula>
    </cfRule>
  </conditionalFormatting>
  <conditionalFormatting sqref="H33">
    <cfRule type="containsText" dxfId="27" priority="4" operator="containsText" text="требуется">
      <formula>NOT(ISERROR(SEARCH("требуется",H33)))</formula>
    </cfRule>
  </conditionalFormatting>
  <conditionalFormatting sqref="E33">
    <cfRule type="containsText" dxfId="26" priority="3" operator="containsText" text="требуется">
      <formula>NOT(ISERROR(SEARCH("требуется",E33)))</formula>
    </cfRule>
  </conditionalFormatting>
  <conditionalFormatting sqref="D34">
    <cfRule type="containsText" dxfId="25" priority="2" operator="containsText" text="требуется">
      <formula>NOT(ISERROR(SEARCH("требуется",D34)))</formula>
    </cfRule>
  </conditionalFormatting>
  <dataValidations count="1">
    <dataValidation type="list" allowBlank="1" showInputMessage="1" showErrorMessage="1" sqref="L1">
      <formula1>etap</formula1>
    </dataValidation>
  </dataValidations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3"/>
  <sheetViews>
    <sheetView topLeftCell="A34" workbookViewId="0">
      <selection activeCell="L53" sqref="L53"/>
    </sheetView>
  </sheetViews>
  <sheetFormatPr defaultRowHeight="15"/>
  <cols>
    <col min="1" max="1" width="9.140625" style="22"/>
    <col min="2" max="2" width="10.85546875" style="34" customWidth="1"/>
    <col min="3" max="3" width="25.85546875" style="22" customWidth="1"/>
    <col min="4" max="4" width="21.5703125" style="22" customWidth="1"/>
    <col min="5" max="5" width="16" style="22" customWidth="1"/>
    <col min="6" max="9" width="12.140625" style="22" customWidth="1"/>
    <col min="10" max="10" width="16" style="22" bestFit="1" customWidth="1"/>
    <col min="11" max="21" width="12.140625" style="22" customWidth="1"/>
    <col min="22" max="16384" width="9.140625" style="22"/>
  </cols>
  <sheetData>
    <row r="1" spans="1:24" ht="31.5" customHeight="1">
      <c r="A1" s="7" t="s">
        <v>61</v>
      </c>
      <c r="B1" s="164">
        <f>'1'!$B$1</f>
        <v>138</v>
      </c>
      <c r="C1" s="103"/>
      <c r="D1" s="102" t="str">
        <f>VLOOKUP(B1,msu,2,0)</f>
        <v>Торжокский район</v>
      </c>
      <c r="E1" s="8"/>
      <c r="F1" s="8"/>
      <c r="G1" s="8"/>
      <c r="H1" s="9"/>
      <c r="I1" s="9"/>
      <c r="J1" s="139" t="str">
        <f>'1'!$M$1</f>
        <v>школьный этап</v>
      </c>
      <c r="K1" s="101"/>
      <c r="L1" s="101"/>
      <c r="M1" s="101"/>
      <c r="N1" s="101"/>
      <c r="P1" s="146"/>
      <c r="Q1" s="146"/>
      <c r="R1" s="146"/>
      <c r="S1" s="146"/>
    </row>
    <row r="2" spans="1:24" ht="15.75">
      <c r="A2" s="7"/>
      <c r="B2" s="25" t="s">
        <v>62</v>
      </c>
      <c r="C2" s="104"/>
      <c r="J2" s="25" t="s">
        <v>62</v>
      </c>
      <c r="L2" s="100"/>
      <c r="M2" s="100"/>
      <c r="N2" s="24"/>
      <c r="P2" s="146"/>
      <c r="Q2" s="146"/>
    </row>
    <row r="3" spans="1:24" s="32" customFormat="1"/>
    <row r="4" spans="1:24" s="32" customFormat="1" ht="18.75">
      <c r="A4" s="105" t="s">
        <v>141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4">
      <c r="E5" s="35"/>
    </row>
    <row r="6" spans="1:24" s="36" customFormat="1" ht="31.5">
      <c r="A6" s="112" t="s">
        <v>159</v>
      </c>
      <c r="B6" s="113"/>
      <c r="C6" s="113"/>
      <c r="D6" s="113"/>
      <c r="E6" s="6">
        <v>1</v>
      </c>
      <c r="F6" s="36" t="s">
        <v>667</v>
      </c>
      <c r="Q6" s="39"/>
    </row>
    <row r="7" spans="1:24" s="36" customFormat="1" ht="22.5" customHeight="1">
      <c r="B7" s="37" t="s">
        <v>133</v>
      </c>
      <c r="E7" s="6">
        <v>1</v>
      </c>
      <c r="F7" s="36" t="s">
        <v>667</v>
      </c>
      <c r="Q7" s="39"/>
    </row>
    <row r="8" spans="1:24" s="36" customFormat="1" ht="15.75">
      <c r="B8" s="34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</row>
    <row r="9" spans="1:24" s="36" customFormat="1" ht="15.75">
      <c r="B9" s="34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4" s="36" customFormat="1" ht="15.75">
      <c r="B10" s="34"/>
      <c r="C10" s="40" t="s">
        <v>57</v>
      </c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</row>
    <row r="11" spans="1:24" s="36" customFormat="1" ht="15.75">
      <c r="B11" s="34"/>
      <c r="E11" s="41" t="s">
        <v>55</v>
      </c>
      <c r="F11" s="41" t="s">
        <v>54</v>
      </c>
      <c r="G11" s="41" t="s">
        <v>58</v>
      </c>
      <c r="I11" s="83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</row>
    <row r="12" spans="1:24" s="36" customFormat="1" ht="15.75">
      <c r="C12" s="37"/>
      <c r="E12" s="140"/>
      <c r="F12" s="140"/>
      <c r="G12" s="140"/>
      <c r="I12" s="83"/>
      <c r="L12" s="39"/>
      <c r="M12" s="39"/>
      <c r="N12" s="39"/>
      <c r="O12" s="24"/>
      <c r="P12" s="24"/>
      <c r="Q12" s="88"/>
      <c r="R12" s="71"/>
      <c r="S12" s="71"/>
      <c r="T12" s="71"/>
      <c r="U12" s="39"/>
      <c r="V12" s="39"/>
      <c r="W12" s="39"/>
      <c r="X12" s="39"/>
    </row>
    <row r="13" spans="1:24" s="36" customFormat="1" ht="15.75">
      <c r="A13" s="163" t="s">
        <v>668</v>
      </c>
      <c r="C13" s="165" t="s">
        <v>161</v>
      </c>
      <c r="E13" s="2"/>
      <c r="F13" s="2">
        <v>22</v>
      </c>
      <c r="G13" s="162">
        <f>SUM(E13:F13)</f>
        <v>22</v>
      </c>
      <c r="H13" s="36" t="s">
        <v>56</v>
      </c>
      <c r="I13" s="75" t="s">
        <v>164</v>
      </c>
      <c r="J13" s="76"/>
      <c r="K13" s="18" t="str">
        <f>IF(G13=SUM('1'!C9:D13),"пройдена сверка лист 1 и 3", "требуется проверка")</f>
        <v>пройдена сверка лист 1 и 3</v>
      </c>
      <c r="L13" s="39"/>
      <c r="M13" s="39"/>
      <c r="N13" s="39"/>
      <c r="O13" s="24"/>
      <c r="P13" s="24"/>
      <c r="Q13" s="88"/>
      <c r="R13" s="72"/>
      <c r="S13" s="72"/>
      <c r="T13" s="72"/>
      <c r="U13" s="39"/>
      <c r="V13" s="39"/>
      <c r="W13" s="39"/>
      <c r="X13" s="39"/>
    </row>
    <row r="14" spans="1:24" s="36" customFormat="1" ht="15.75">
      <c r="C14" s="79"/>
      <c r="E14" s="140"/>
      <c r="F14" s="140"/>
      <c r="G14" s="140"/>
      <c r="I14" s="71"/>
      <c r="K14" s="72"/>
      <c r="L14" s="39"/>
      <c r="M14" s="39"/>
      <c r="N14" s="39"/>
      <c r="O14" s="24"/>
      <c r="P14" s="24"/>
      <c r="Q14" s="88"/>
      <c r="R14" s="72"/>
      <c r="S14" s="72"/>
      <c r="T14" s="72"/>
      <c r="U14" s="39"/>
      <c r="V14" s="39"/>
    </row>
    <row r="15" spans="1:24" s="36" customFormat="1" ht="15.75">
      <c r="B15" s="115" t="s">
        <v>140</v>
      </c>
      <c r="C15" s="89"/>
      <c r="E15" s="140"/>
      <c r="F15" s="140"/>
      <c r="G15" s="140"/>
      <c r="I15" s="71"/>
      <c r="K15" s="72"/>
      <c r="L15" s="39"/>
      <c r="M15" s="39"/>
      <c r="N15" s="39"/>
      <c r="O15" s="24"/>
      <c r="P15" s="24"/>
      <c r="Q15" s="88"/>
      <c r="R15" s="72"/>
      <c r="S15" s="72"/>
      <c r="T15" s="72"/>
      <c r="U15" s="39"/>
      <c r="V15" s="39"/>
    </row>
    <row r="16" spans="1:24" s="36" customFormat="1" ht="15.75">
      <c r="B16" s="89"/>
      <c r="C16" s="90"/>
      <c r="E16" s="140"/>
      <c r="F16" s="140"/>
      <c r="G16" s="140"/>
      <c r="L16" s="39"/>
      <c r="M16" s="39"/>
      <c r="N16" s="39"/>
      <c r="O16" s="24"/>
      <c r="P16" s="24"/>
      <c r="Q16" s="88"/>
      <c r="R16" s="72"/>
      <c r="S16" s="72"/>
      <c r="T16" s="72"/>
      <c r="U16" s="39"/>
      <c r="V16" s="39"/>
    </row>
    <row r="17" spans="1:22" s="36" customFormat="1" ht="15.75">
      <c r="B17" s="89"/>
      <c r="C17" s="90" t="s">
        <v>162</v>
      </c>
      <c r="E17" s="161">
        <f>COUNTIFS(sluzh_1,"да",city,"да",kolvo,"&gt;1")</f>
        <v>0</v>
      </c>
      <c r="F17" s="161">
        <f>COUNTIFS(sluzh_1,"да",vill,"да",kolvo,"&gt;1")</f>
        <v>19</v>
      </c>
      <c r="G17" s="162">
        <f>SUM(E17:F17)</f>
        <v>19</v>
      </c>
      <c r="H17" s="36" t="s">
        <v>56</v>
      </c>
      <c r="I17" s="75" t="s">
        <v>164</v>
      </c>
      <c r="J17" s="76"/>
      <c r="K17" s="18" t="str">
        <f>IF(G17=SUM('1'!M9:BH13),"пройдена сверка лист 1 и 3", "требуется проверка")</f>
        <v>пройдена сверка лист 1 и 3</v>
      </c>
      <c r="L17" s="39"/>
      <c r="M17" s="39"/>
      <c r="N17" s="39"/>
      <c r="O17" s="24"/>
      <c r="P17" s="24"/>
      <c r="Q17" s="88"/>
      <c r="R17" s="72"/>
      <c r="S17" s="72"/>
      <c r="T17" s="72"/>
      <c r="U17" s="39"/>
      <c r="V17" s="39"/>
    </row>
    <row r="18" spans="1:22" s="36" customFormat="1" ht="15.75">
      <c r="B18" s="91"/>
      <c r="C18" s="92"/>
      <c r="E18" s="140"/>
      <c r="F18" s="140"/>
      <c r="G18" s="140"/>
      <c r="L18" s="39"/>
      <c r="M18" s="39"/>
      <c r="N18" s="39"/>
      <c r="O18" s="24"/>
      <c r="P18" s="24"/>
      <c r="Q18" s="88"/>
      <c r="R18" s="72"/>
      <c r="S18" s="72"/>
      <c r="T18" s="72"/>
      <c r="U18" s="39"/>
      <c r="V18" s="39"/>
    </row>
    <row r="19" spans="1:22" s="36" customFormat="1" ht="15.75">
      <c r="B19" s="81" t="s">
        <v>59</v>
      </c>
      <c r="C19" s="82"/>
      <c r="E19" s="140"/>
      <c r="F19" s="140"/>
      <c r="G19" s="140"/>
      <c r="L19" s="23"/>
      <c r="M19" s="39"/>
      <c r="N19" s="72"/>
      <c r="O19" s="72"/>
      <c r="P19" s="72"/>
      <c r="Q19" s="72"/>
      <c r="R19" s="72"/>
      <c r="S19" s="72"/>
      <c r="T19" s="72"/>
      <c r="U19" s="39"/>
      <c r="V19" s="39"/>
    </row>
    <row r="20" spans="1:22" s="36" customFormat="1" ht="15.75">
      <c r="B20" s="43"/>
      <c r="C20" s="37"/>
      <c r="E20" s="140"/>
      <c r="F20" s="140"/>
      <c r="G20" s="140"/>
      <c r="L20" s="39"/>
      <c r="M20" s="39"/>
      <c r="N20" s="72"/>
      <c r="O20" s="72"/>
      <c r="P20" s="72"/>
      <c r="Q20" s="72"/>
      <c r="R20" s="72"/>
      <c r="S20" s="72"/>
      <c r="T20" s="72"/>
      <c r="U20" s="39"/>
      <c r="V20" s="39"/>
    </row>
    <row r="21" spans="1:22" s="36" customFormat="1" ht="15.75">
      <c r="A21" s="163" t="s">
        <v>668</v>
      </c>
      <c r="B21" s="43"/>
      <c r="C21" s="165" t="s">
        <v>163</v>
      </c>
      <c r="E21" s="2"/>
      <c r="F21" s="2">
        <v>0</v>
      </c>
      <c r="G21" s="161">
        <f>SUM(E21:F21)</f>
        <v>0</v>
      </c>
      <c r="H21" s="36" t="s">
        <v>56</v>
      </c>
      <c r="I21" s="43"/>
      <c r="L21" s="39"/>
      <c r="M21" s="39"/>
      <c r="N21" s="43"/>
      <c r="O21" s="43"/>
      <c r="P21" s="43"/>
      <c r="Q21" s="43"/>
      <c r="R21" s="43"/>
      <c r="S21" s="43"/>
      <c r="T21" s="43"/>
      <c r="U21" s="39"/>
    </row>
    <row r="22" spans="1:22" s="36" customFormat="1" ht="15.75">
      <c r="B22" s="43"/>
      <c r="C22" s="79"/>
      <c r="E22" s="140"/>
      <c r="F22" s="140"/>
      <c r="G22" s="140"/>
      <c r="I22" s="43"/>
      <c r="N22" s="43"/>
      <c r="O22" s="43"/>
      <c r="P22" s="43"/>
      <c r="Q22" s="43"/>
      <c r="R22" s="43"/>
      <c r="S22" s="43"/>
      <c r="T22" s="43"/>
      <c r="U22" s="39"/>
    </row>
    <row r="24" spans="1:22" ht="64.5" customHeight="1">
      <c r="A24" s="38" t="s">
        <v>64</v>
      </c>
      <c r="B24" s="84" t="s">
        <v>0</v>
      </c>
      <c r="C24" s="68" t="s">
        <v>1</v>
      </c>
      <c r="D24" s="29" t="s">
        <v>121</v>
      </c>
      <c r="E24" s="29" t="s">
        <v>52</v>
      </c>
      <c r="F24" s="176" t="s">
        <v>139</v>
      </c>
      <c r="G24" s="176"/>
      <c r="H24" s="178"/>
      <c r="I24" s="178"/>
      <c r="J24" s="27" t="s">
        <v>2</v>
      </c>
      <c r="K24" s="27"/>
      <c r="L24" s="27"/>
      <c r="M24" s="28"/>
      <c r="N24" s="27" t="s">
        <v>3</v>
      </c>
      <c r="O24" s="27"/>
      <c r="P24" s="27"/>
      <c r="Q24" s="28"/>
      <c r="R24" s="27" t="s">
        <v>919</v>
      </c>
      <c r="S24" s="27"/>
      <c r="T24" s="27"/>
      <c r="U24" s="28"/>
    </row>
    <row r="25" spans="1:22" ht="15.75">
      <c r="A25" s="67" t="s">
        <v>62</v>
      </c>
      <c r="B25" s="322"/>
      <c r="C25" s="322"/>
      <c r="D25" s="322"/>
      <c r="E25" s="322"/>
      <c r="F25" s="85" t="s">
        <v>55</v>
      </c>
      <c r="G25" s="85"/>
      <c r="H25" s="86" t="s">
        <v>54</v>
      </c>
      <c r="I25" s="87"/>
      <c r="J25" s="85" t="s">
        <v>55</v>
      </c>
      <c r="K25" s="85"/>
      <c r="L25" s="86" t="s">
        <v>54</v>
      </c>
      <c r="M25" s="87"/>
      <c r="N25" s="85" t="s">
        <v>55</v>
      </c>
      <c r="O25" s="85"/>
      <c r="P25" s="86" t="s">
        <v>54</v>
      </c>
      <c r="Q25" s="87"/>
      <c r="R25" s="85" t="s">
        <v>55</v>
      </c>
      <c r="S25" s="85"/>
      <c r="T25" s="86" t="s">
        <v>54</v>
      </c>
      <c r="U25" s="87"/>
    </row>
    <row r="26" spans="1:22" s="44" customFormat="1" ht="75">
      <c r="A26" s="326"/>
      <c r="B26" s="322"/>
      <c r="C26" s="122" t="s">
        <v>112</v>
      </c>
      <c r="D26" s="323" t="s">
        <v>954</v>
      </c>
      <c r="E26" s="323" t="s">
        <v>954</v>
      </c>
      <c r="F26" s="97" t="s">
        <v>129</v>
      </c>
      <c r="G26" s="97" t="s">
        <v>131</v>
      </c>
      <c r="H26" s="97" t="s">
        <v>129</v>
      </c>
      <c r="I26" s="97" t="s">
        <v>131</v>
      </c>
      <c r="J26" s="97" t="s">
        <v>129</v>
      </c>
      <c r="K26" s="97" t="s">
        <v>131</v>
      </c>
      <c r="L26" s="97" t="s">
        <v>129</v>
      </c>
      <c r="M26" s="97" t="s">
        <v>131</v>
      </c>
      <c r="N26" s="97" t="s">
        <v>129</v>
      </c>
      <c r="O26" s="97" t="s">
        <v>131</v>
      </c>
      <c r="P26" s="97" t="s">
        <v>129</v>
      </c>
      <c r="Q26" s="97" t="s">
        <v>131</v>
      </c>
      <c r="R26" s="97" t="s">
        <v>129</v>
      </c>
      <c r="S26" s="97" t="s">
        <v>131</v>
      </c>
      <c r="T26" s="97" t="s">
        <v>129</v>
      </c>
      <c r="U26" s="97" t="s">
        <v>131</v>
      </c>
    </row>
    <row r="27" spans="1:22" ht="15.75">
      <c r="A27" s="45">
        <f>$B$1</f>
        <v>138</v>
      </c>
      <c r="B27" s="46">
        <v>1</v>
      </c>
      <c r="C27" s="70" t="s">
        <v>13</v>
      </c>
      <c r="D27" s="2">
        <v>0</v>
      </c>
      <c r="E27" s="2">
        <v>0</v>
      </c>
      <c r="F27" s="286">
        <f>COUNTIFS(city, "да", sluzh_1, "да", engl, "участник")+COUNTIFS(city, "да", sluzh_1, "да", engl, "призер")+COUNTIFS(city, "да",  sluzh_1, "да",engl, "победитель")</f>
        <v>0</v>
      </c>
      <c r="G27" s="286">
        <f>COUNTIFS(city, "да", sluzh_1, "да",engl,"участник",ovz,"да")+COUNTIFS(city, "да",sluzh_1, "да",engl,"призер",ovz,"да")+COUNTIFS(city, "да", sluzh_1, "да",engl,"победитель",ovz,"да")</f>
        <v>0</v>
      </c>
      <c r="H27" s="287">
        <f>COUNTIFS(vill, "да", sluzh_1, "да", engl, "участник")+COUNTIFS(vill, "да", sluzh_1, "да", engl, "призер")+COUNTIFS(vill, "да",  sluzh_1, "да",engl, "победитель")</f>
        <v>0</v>
      </c>
      <c r="I27" s="288">
        <f>COUNTIFS(vill, "да", sluzh_1, "да",engl,"участник",ovz,"да")+COUNTIFS(vill, "да",sluzh_1, "да",engl,"призер",ovz,"да")+COUNTIFS(vill, "да", sluzh_1, "да",engl,"победитель",ovz,"да")</f>
        <v>0</v>
      </c>
      <c r="J27" s="286">
        <f>COUNTIFS(city, "да",  sluzh_1, "да",engl, "победитель")</f>
        <v>0</v>
      </c>
      <c r="K27" s="286">
        <f>COUNTIFS(city, "да", sluzh_1, "да",engl,"победитель",ovz,"да")</f>
        <v>0</v>
      </c>
      <c r="L27" s="287">
        <f>COUNTIFS(vill, "да",  sluzh_1, "да",engl, "победитель")</f>
        <v>0</v>
      </c>
      <c r="M27" s="288">
        <f>COUNTIFS(vill, "да", sluzh_1, "да",engl,"победитель",ovz,"да")</f>
        <v>0</v>
      </c>
      <c r="N27" s="286">
        <f>COUNTIFS(city, "да", sluzh_1, "да", engl, "призер")</f>
        <v>0</v>
      </c>
      <c r="O27" s="286">
        <f>COUNTIFS(city, "да",sluzh_1, "да",engl,"призер",ovz,"да")</f>
        <v>0</v>
      </c>
      <c r="P27" s="287">
        <f>COUNTIFS(vill, "да", sluzh_1, "да", engl, "призер")</f>
        <v>0</v>
      </c>
      <c r="Q27" s="288">
        <f>COUNTIFS(vill, "да",sluzh_1, "да",engl,"призер",ovz,"да")</f>
        <v>0</v>
      </c>
      <c r="R27" s="120">
        <f>SUM(J27,N27)</f>
        <v>0</v>
      </c>
      <c r="S27" s="120">
        <f>SUM(K27,O27)</f>
        <v>0</v>
      </c>
      <c r="T27" s="121">
        <f>SUM(L27,P27)</f>
        <v>0</v>
      </c>
      <c r="U27" s="121">
        <f>SUM(M27,Q27)</f>
        <v>0</v>
      </c>
    </row>
    <row r="28" spans="1:22" ht="15.75">
      <c r="A28" s="45">
        <f t="shared" ref="A28:A51" si="0">$B$1</f>
        <v>138</v>
      </c>
      <c r="B28" s="46">
        <v>2</v>
      </c>
      <c r="C28" s="70" t="s">
        <v>19</v>
      </c>
      <c r="D28" s="2">
        <v>0</v>
      </c>
      <c r="E28" s="2">
        <v>0</v>
      </c>
      <c r="F28" s="286">
        <f>COUNTIFS(city, "да", sluzh_1, "да", astr, "участник")+COUNTIFS(city, "да", sluzh_1, "да", astr, "призер")+COUNTIFS(city, "да",  sluzh_1, "да",astr, "победитель")</f>
        <v>0</v>
      </c>
      <c r="G28" s="286">
        <f>COUNTIFS(city, "да", sluzh_1, "да",astr,"участник",ovz,"да")+COUNTIFS(city, "да",sluzh_1, "да",astr,"призер",ovz,"да")+COUNTIFS(city, "да", sluzh_1, "да",astr,"победитель",ovz,"да")</f>
        <v>0</v>
      </c>
      <c r="H28" s="287">
        <f>COUNTIFS(vill, "да", sluzh_1, "да", astr, "участник")+COUNTIFS(vill, "да", sluzh_1, "да", astr, "призер")+COUNTIFS(vill, "да",  sluzh_1, "да",astr, "победитель")</f>
        <v>0</v>
      </c>
      <c r="I28" s="288">
        <f>COUNTIFS(vill, "да", sluzh_1, "да",astr,"участник",ovz,"да")+COUNTIFS(vill, "да",sluzh_1, "да",astr,"призер",ovz,"да")+COUNTIFS(vill, "да", sluzh_1, "да",astr,"победитель",ovz,"да")</f>
        <v>0</v>
      </c>
      <c r="J28" s="286">
        <f>COUNTIFS(city, "да",  sluzh_1, "да",astr, "победитель")</f>
        <v>0</v>
      </c>
      <c r="K28" s="286">
        <f>COUNTIFS(city, "да", sluzh_1, "да",astr,"победитель",ovz,"да")</f>
        <v>0</v>
      </c>
      <c r="L28" s="287">
        <f>COUNTIFS(vill, "да",  sluzh_1, "да",astr, "победитель")</f>
        <v>0</v>
      </c>
      <c r="M28" s="288">
        <f>COUNTIFS(vill, "да", sluzh_1, "да",astr,"победитель",ovz,"да")</f>
        <v>0</v>
      </c>
      <c r="N28" s="286">
        <f>COUNTIFS(city, "да", sluzh_1, "да", astr, "призер")</f>
        <v>0</v>
      </c>
      <c r="O28" s="286">
        <f>COUNTIFS(city, "да",sluzh_1, "да",astr,"призер",ovz,"да")</f>
        <v>0</v>
      </c>
      <c r="P28" s="287">
        <f>COUNTIFS(vill, "да", sluzh_1, "да", astr, "призер")</f>
        <v>0</v>
      </c>
      <c r="Q28" s="288">
        <f>COUNTIFS(vill, "да",sluzh_1, "да",astr,"призер",ovz,"да")</f>
        <v>0</v>
      </c>
      <c r="R28" s="120">
        <f t="shared" ref="R28:R50" si="1">SUM(J28,N28)</f>
        <v>0</v>
      </c>
      <c r="S28" s="120">
        <f t="shared" ref="S28:S50" si="2">SUM(K28,O28)</f>
        <v>0</v>
      </c>
      <c r="T28" s="121">
        <f t="shared" ref="T28:T50" si="3">SUM(L28,P28)</f>
        <v>0</v>
      </c>
      <c r="U28" s="121">
        <f t="shared" ref="U28:U50" si="4">SUM(M28,Q28)</f>
        <v>0</v>
      </c>
    </row>
    <row r="29" spans="1:22" ht="15.75">
      <c r="A29" s="45">
        <f t="shared" si="0"/>
        <v>138</v>
      </c>
      <c r="B29" s="46">
        <v>3</v>
      </c>
      <c r="C29" s="70" t="s">
        <v>8</v>
      </c>
      <c r="D29" s="2">
        <v>1</v>
      </c>
      <c r="E29" s="2">
        <v>1</v>
      </c>
      <c r="F29" s="286">
        <f>COUNTIFS(city, "да", sluzh_1, "да", bio, "участник")+COUNTIFS(city, "да", sluzh_1, "да", bio, "призер")+COUNTIFS(city, "да",  sluzh_1, "да",bio, "победитель")</f>
        <v>0</v>
      </c>
      <c r="G29" s="286">
        <f>COUNTIFS(city, "да", sluzh_1, "да",bio,"участник",ovz,"да")+COUNTIFS(city, "да",sluzh_1, "да",bio,"призер",ovz,"да")+COUNTIFS(city, "да", sluzh_1, "да",bio,"победитель",ovz,"да")</f>
        <v>0</v>
      </c>
      <c r="H29" s="287">
        <f>COUNTIFS(vill, "да", sluzh_1, "да", bio, "участник")+COUNTIFS(vill, "да", sluzh_1, "да", bio, "призер")+COUNTIFS(vill, "да",  sluzh_1, "да",bio, "победитель")</f>
        <v>10</v>
      </c>
      <c r="I29" s="288">
        <f>COUNTIFS(vill, "да", sluzh_1, "да",bio,"участник",ovz,"да")+COUNTIFS(vill, "да",sluzh_1, "да",bio,"призер",ovz,"да")+COUNTIFS(vill, "да", sluzh_1, "да",bio,"победитель",ovz,"да")</f>
        <v>0</v>
      </c>
      <c r="J29" s="286">
        <f>COUNTIFS(city, "да",  sluzh_1, "да",bio, "победитель")</f>
        <v>0</v>
      </c>
      <c r="K29" s="286">
        <f>COUNTIFS(city, "да", sluzh_1, "да",bio,"победитель",ovz,"да")</f>
        <v>0</v>
      </c>
      <c r="L29" s="287">
        <f>COUNTIFS(vill, "да",  sluzh_1, "да",bio, "победитель")</f>
        <v>1</v>
      </c>
      <c r="M29" s="288">
        <f>COUNTIFS(vill, "да", sluzh_1, "да",bio,"победитель",ovz,"да")</f>
        <v>0</v>
      </c>
      <c r="N29" s="286">
        <f>COUNTIFS(city, "да", sluzh_1, "да", bio, "призер")</f>
        <v>0</v>
      </c>
      <c r="O29" s="286">
        <f>COUNTIFS(city, "да",sluzh_1, "да",bio,"призер",ovz,"да")</f>
        <v>0</v>
      </c>
      <c r="P29" s="287">
        <f>COUNTIFS(vill, "да", sluzh_1, "да", bio, "призер")</f>
        <v>0</v>
      </c>
      <c r="Q29" s="288">
        <f>COUNTIFS(vill, "да",sluzh_1, "да",bio,"призер",ovz,"да")</f>
        <v>0</v>
      </c>
      <c r="R29" s="120">
        <f t="shared" si="1"/>
        <v>0</v>
      </c>
      <c r="S29" s="120">
        <f t="shared" si="2"/>
        <v>0</v>
      </c>
      <c r="T29" s="121">
        <f t="shared" si="3"/>
        <v>1</v>
      </c>
      <c r="U29" s="121">
        <f t="shared" si="4"/>
        <v>0</v>
      </c>
    </row>
    <row r="30" spans="1:22" ht="15.75">
      <c r="A30" s="45">
        <f t="shared" si="0"/>
        <v>138</v>
      </c>
      <c r="B30" s="46">
        <v>4</v>
      </c>
      <c r="C30" s="70" t="s">
        <v>9</v>
      </c>
      <c r="D30" s="2">
        <v>1</v>
      </c>
      <c r="E30" s="2">
        <v>1</v>
      </c>
      <c r="F30" s="286">
        <f>COUNTIFS(city, "да", sluzh_1, "да", geo, "участник")+COUNTIFS(city, "да", sluzh_1, "да", geo, "призер")+COUNTIFS(city, "да",  sluzh_1, "да",geo, "победитель")</f>
        <v>0</v>
      </c>
      <c r="G30" s="286">
        <f>COUNTIFS(city, "да", sluzh_1, "да",geo,"участник",ovz,"да")+COUNTIFS(city, "да",sluzh_1, "да",geo,"призер",ovz,"да")+COUNTIFS(city, "да", sluzh_1, "да",geo,"победитель",ovz,"да")</f>
        <v>0</v>
      </c>
      <c r="H30" s="287">
        <f>COUNTIFS(vill, "да", sluzh_1, "да", geo, "участник")+COUNTIFS(vill, "да", sluzh_1, "да", geo, "призер")+COUNTIFS(vill, "да",  sluzh_1, "да",geo, "победитель")</f>
        <v>16</v>
      </c>
      <c r="I30" s="288">
        <f>COUNTIFS(vill, "да", sluzh_1, "да",geo,"участник",ovz,"да")+COUNTIFS(vill, "да",sluzh_1, "да",geo,"призер",ovz,"да")+COUNTIFS(vill, "да", sluzh_1, "да",geo,"победитель",ovz,"да")</f>
        <v>0</v>
      </c>
      <c r="J30" s="286">
        <f>COUNTIFS(city, "да",  sluzh_1, "да",geo, "победитель")</f>
        <v>0</v>
      </c>
      <c r="K30" s="286">
        <f>COUNTIFS(city, "да", sluzh_1, "да",geo,"победитель",ovz,"да")</f>
        <v>0</v>
      </c>
      <c r="L30" s="287">
        <f>COUNTIFS(vill, "да",  sluzh_1, "да",geo, "победитель")</f>
        <v>2</v>
      </c>
      <c r="M30" s="288">
        <f>COUNTIFS(vill, "да", sluzh_1, "да",geo,"победитель",ovz,"да")</f>
        <v>0</v>
      </c>
      <c r="N30" s="286">
        <f>COUNTIFS(city, "да", sluzh_1, "да", geo, "призер")</f>
        <v>0</v>
      </c>
      <c r="O30" s="286">
        <f>COUNTIFS(city, "да",sluzh_1, "да",geo,"призер",ovz,"да")</f>
        <v>0</v>
      </c>
      <c r="P30" s="287">
        <f>COUNTIFS(vill, "да", sluzh_1, "да", geo, "призер")</f>
        <v>0</v>
      </c>
      <c r="Q30" s="288">
        <f>COUNTIFS(vill, "да",sluzh_1, "да",geo,"призер",ovz,"да")</f>
        <v>0</v>
      </c>
      <c r="R30" s="120">
        <f t="shared" si="1"/>
        <v>0</v>
      </c>
      <c r="S30" s="120">
        <f t="shared" si="2"/>
        <v>0</v>
      </c>
      <c r="T30" s="121">
        <f t="shared" si="3"/>
        <v>2</v>
      </c>
      <c r="U30" s="121">
        <f t="shared" si="4"/>
        <v>0</v>
      </c>
    </row>
    <row r="31" spans="1:22" ht="15.75">
      <c r="A31" s="45">
        <f t="shared" si="0"/>
        <v>138</v>
      </c>
      <c r="B31" s="46">
        <v>5</v>
      </c>
      <c r="C31" s="70" t="s">
        <v>49</v>
      </c>
      <c r="D31" s="2">
        <v>1</v>
      </c>
      <c r="E31" s="2">
        <v>1</v>
      </c>
      <c r="F31" s="286">
        <f>COUNTIFS(city, "да", sluzh_1, "да", ikt, "участник")+COUNTIFS(city, "да", sluzh_1, "да", ikt, "призер")+COUNTIFS(city, "да",  sluzh_1, "да",ikt, "победитель")</f>
        <v>0</v>
      </c>
      <c r="G31" s="286">
        <f>COUNTIFS(city, "да", sluzh_1, "да",ikt,"участник",ovz,"да")+COUNTIFS(city, "да",sluzh_1, "да",ikt,"призер",ovz,"да")+COUNTIFS(city, "да", sluzh_1, "да",ikt,"победитель",ovz,"да")</f>
        <v>0</v>
      </c>
      <c r="H31" s="287">
        <f>COUNTIFS(vill, "да", sluzh_1, "да", ikt, "участник")+COUNTIFS(vill, "да", sluzh_1, "да", ikt, "призер")+COUNTIFS(vill, "да",  sluzh_1, "да",ikt, "победитель")</f>
        <v>5</v>
      </c>
      <c r="I31" s="288">
        <f>COUNTIFS(vill, "да", sluzh_1, "да",ikt,"участник",ovz,"да")+COUNTIFS(vill, "да",sluzh_1, "да",ikt,"призер",ovz,"да")+COUNTIFS(vill, "да", sluzh_1, "да",ikt,"победитель",ovz,"да")</f>
        <v>0</v>
      </c>
      <c r="J31" s="286">
        <f>COUNTIFS(city, "да",  sluzh_1, "да",ikt, "победитель")</f>
        <v>0</v>
      </c>
      <c r="K31" s="286">
        <f>COUNTIFS(city, "да", sluzh_1, "да",ikt,"победитель",ovz,"да")</f>
        <v>0</v>
      </c>
      <c r="L31" s="287">
        <f>COUNTIFS(vill, "да",  sluzh_1, "да",ikt, "победитель")</f>
        <v>0</v>
      </c>
      <c r="M31" s="288">
        <f>COUNTIFS(vill, "да", sluzh_1, "да",ikt,"победитель",ovz,"да")</f>
        <v>0</v>
      </c>
      <c r="N31" s="286">
        <f>COUNTIFS(city, "да", sluzh_1, "да", ikt, "призер")</f>
        <v>0</v>
      </c>
      <c r="O31" s="286">
        <f>COUNTIFS(city, "да",sluzh_1, "да",ikt,"призер",ovz,"да")</f>
        <v>0</v>
      </c>
      <c r="P31" s="287">
        <f>COUNTIFS(vill, "да", sluzh_1, "да", ikt, "призер")</f>
        <v>0</v>
      </c>
      <c r="Q31" s="288">
        <f>COUNTIFS(vill, "да",sluzh_1, "да",ikt,"призер",ovz,"да")</f>
        <v>0</v>
      </c>
      <c r="R31" s="120">
        <f t="shared" si="1"/>
        <v>0</v>
      </c>
      <c r="S31" s="120">
        <f t="shared" si="2"/>
        <v>0</v>
      </c>
      <c r="T31" s="121">
        <f t="shared" si="3"/>
        <v>0</v>
      </c>
      <c r="U31" s="121">
        <f t="shared" si="4"/>
        <v>0</v>
      </c>
    </row>
    <row r="32" spans="1:22" ht="33.75" customHeight="1">
      <c r="A32" s="45">
        <f t="shared" si="0"/>
        <v>138</v>
      </c>
      <c r="B32" s="47">
        <v>6</v>
      </c>
      <c r="C32" s="70" t="s">
        <v>50</v>
      </c>
      <c r="D32" s="2">
        <v>0</v>
      </c>
      <c r="E32" s="2">
        <v>0</v>
      </c>
      <c r="F32" s="286">
        <f>COUNTIFS(city, "да", sluzh_1, "да", mxk, "участник")+COUNTIFS(city, "да", sluzh_1, "да", mxk, "призер")+COUNTIFS(city, "да",  sluzh_1, "да",mxk, "победитель")</f>
        <v>0</v>
      </c>
      <c r="G32" s="286">
        <f>COUNTIFS(city, "да", sluzh_1, "да",mxk,"участник",ovz,"да")+COUNTIFS(city, "да",sluzh_1, "да",mxk,"призер",ovz,"да")+COUNTIFS(city, "да", sluzh_1, "да",mxk,"победитель",ovz,"да")</f>
        <v>0</v>
      </c>
      <c r="H32" s="287">
        <f>COUNTIFS(vill, "да", sluzh_1, "да", mxk, "участник")+COUNTIFS(vill, "да", sluzh_1, "да", mxk, "призер")+COUNTIFS(vill, "да",  sluzh_1, "да",mxk, "победитель")</f>
        <v>0</v>
      </c>
      <c r="I32" s="288">
        <f>COUNTIFS(vill, "да", sluzh_1, "да",mxk,"участник",ovz,"да")+COUNTIFS(vill, "да",sluzh_1, "да",mxk,"призер",ovz,"да")+COUNTIFS(vill, "да", sluzh_1, "да",mxk,"победитель",ovz,"да")</f>
        <v>0</v>
      </c>
      <c r="J32" s="286">
        <f>COUNTIFS(city, "да",  sluzh_1, "да",mxk, "победитель")</f>
        <v>0</v>
      </c>
      <c r="K32" s="286">
        <f>COUNTIFS(city, "да", sluzh_1, "да",mxk,"победитель",ovz,"да")</f>
        <v>0</v>
      </c>
      <c r="L32" s="287">
        <f>COUNTIFS(vill, "да",  sluzh_1, "да",mxk, "победитель")</f>
        <v>0</v>
      </c>
      <c r="M32" s="288">
        <f>COUNTIFS(vill, "да", sluzh_1, "да",mxk,"победитель",ovz,"да")</f>
        <v>0</v>
      </c>
      <c r="N32" s="286">
        <f>COUNTIFS(city, "да", sluzh_1, "да", mxk, "призер")</f>
        <v>0</v>
      </c>
      <c r="O32" s="286">
        <f>COUNTIFS(city, "да",sluzh_1, "да",mxk,"призер",ovz,"да")</f>
        <v>0</v>
      </c>
      <c r="P32" s="287">
        <f>COUNTIFS(vill, "да", sluzh_1, "да", mxk, "призер")</f>
        <v>0</v>
      </c>
      <c r="Q32" s="288">
        <f>COUNTIFS(vill, "да",sluzh_1, "да",mxk,"призер",ovz,"да")</f>
        <v>0</v>
      </c>
      <c r="R32" s="120">
        <f t="shared" si="1"/>
        <v>0</v>
      </c>
      <c r="S32" s="120">
        <f t="shared" si="2"/>
        <v>0</v>
      </c>
      <c r="T32" s="121">
        <f t="shared" si="3"/>
        <v>0</v>
      </c>
      <c r="U32" s="121">
        <f t="shared" si="4"/>
        <v>0</v>
      </c>
    </row>
    <row r="33" spans="1:21" ht="15.75">
      <c r="A33" s="45">
        <f t="shared" si="0"/>
        <v>138</v>
      </c>
      <c r="B33" s="46">
        <v>7</v>
      </c>
      <c r="C33" s="70" t="s">
        <v>47</v>
      </c>
      <c r="D33" s="2">
        <v>0</v>
      </c>
      <c r="E33" s="2">
        <v>0</v>
      </c>
      <c r="F33" s="286">
        <f>COUNTIFS(city, "да", sluzh_1, "да", isp, "участник")+COUNTIFS(city, "да", sluzh_1, "да", isp, "призер")+COUNTIFS(city, "да",  sluzh_1, "да",isp, "победитель")</f>
        <v>0</v>
      </c>
      <c r="G33" s="286">
        <f>COUNTIFS(city, "да", sluzh_1, "да",isp,"участник",ovz,"да")+COUNTIFS(city, "да",sluzh_1, "да",isp,"призер",ovz,"да")+COUNTIFS(city, "да", sluzh_1, "да",isp,"победитель",ovz,"да")</f>
        <v>0</v>
      </c>
      <c r="H33" s="287">
        <f>COUNTIFS(vill, "да", sluzh_1, "да", isp, "участник")+COUNTIFS(vill, "да", sluzh_1, "да", isp, "призер")+COUNTIFS(vill, "да",  sluzh_1, "да",isp, "победитель")</f>
        <v>0</v>
      </c>
      <c r="I33" s="288">
        <f>COUNTIFS(vill, "да", sluzh_1, "да",isp,"участник",ovz,"да")+COUNTIFS(vill, "да",sluzh_1, "да",isp,"призер",ovz,"да")+COUNTIFS(vill, "да", sluzh_1, "да",isp,"победитель",ovz,"да")</f>
        <v>0</v>
      </c>
      <c r="J33" s="286">
        <f>COUNTIFS(city, "да",  sluzh_1, "да",isp, "победитель")</f>
        <v>0</v>
      </c>
      <c r="K33" s="286">
        <f>COUNTIFS(city, "да", sluzh_1, "да",isp,"победитель",ovz,"да")</f>
        <v>0</v>
      </c>
      <c r="L33" s="287">
        <f>COUNTIFS(vill, "да",  sluzh_1, "да",isp, "победитель")</f>
        <v>0</v>
      </c>
      <c r="M33" s="288">
        <f>COUNTIFS(vill, "да", sluzh_1, "да",isp,"победитель",ovz,"да")</f>
        <v>0</v>
      </c>
      <c r="N33" s="286">
        <f>COUNTIFS(city, "да", sluzh_1, "да", isp, "призер")</f>
        <v>0</v>
      </c>
      <c r="O33" s="286">
        <f>COUNTIFS(city, "да",sluzh_1, "да",isp,"призер",ovz,"да")</f>
        <v>0</v>
      </c>
      <c r="P33" s="287">
        <f>COUNTIFS(vill, "да", sluzh_1, "да", isp, "призер")</f>
        <v>0</v>
      </c>
      <c r="Q33" s="288">
        <f>COUNTIFS(vill, "да",sluzh_1, "да",isp,"призер",ovz,"да")</f>
        <v>0</v>
      </c>
      <c r="R33" s="120">
        <f t="shared" si="1"/>
        <v>0</v>
      </c>
      <c r="S33" s="120">
        <f t="shared" si="2"/>
        <v>0</v>
      </c>
      <c r="T33" s="121">
        <f t="shared" si="3"/>
        <v>0</v>
      </c>
      <c r="U33" s="121">
        <f t="shared" si="4"/>
        <v>0</v>
      </c>
    </row>
    <row r="34" spans="1:21" ht="15.75">
      <c r="A34" s="45">
        <f t="shared" si="0"/>
        <v>138</v>
      </c>
      <c r="B34" s="46">
        <v>8</v>
      </c>
      <c r="C34" s="70" t="s">
        <v>10</v>
      </c>
      <c r="D34" s="2">
        <v>1</v>
      </c>
      <c r="E34" s="2">
        <v>1</v>
      </c>
      <c r="F34" s="286">
        <f>COUNTIFS(city, "да", sluzh_1, "да", hist, "участник")+COUNTIFS(city, "да", sluzh_1, "да", hist, "призер")+COUNTIFS(city, "да",  sluzh_1, "да",hist, "победитель")</f>
        <v>0</v>
      </c>
      <c r="G34" s="286">
        <f>COUNTIFS(city, "да", sluzh_1, "да",hist,"участник",ovz,"да")+COUNTIFS(city, "да",sluzh_1, "да",hist,"призер",ovz,"да")+COUNTIFS(city, "да", sluzh_1, "да",hist,"победитель",ovz,"да")</f>
        <v>0</v>
      </c>
      <c r="H34" s="287">
        <f>COUNTIFS(vill, "да", sluzh_1, "да", hist, "участник")+COUNTIFS(vill, "да", sluzh_1, "да", hist, "призер")+COUNTIFS(vill, "да",  sluzh_1, "да",hist, "победитель")</f>
        <v>15</v>
      </c>
      <c r="I34" s="288">
        <f>COUNTIFS(vill, "да", sluzh_1, "да",hist,"участник",ovz,"да")+COUNTIFS(vill, "да",sluzh_1, "да",hist,"призер",ovz,"да")+COUNTIFS(vill, "да", sluzh_1, "да",hist,"победитель",ovz,"да")</f>
        <v>0</v>
      </c>
      <c r="J34" s="286">
        <f>COUNTIFS(city, "да",  sluzh_1, "да",hist, "победитель")</f>
        <v>0</v>
      </c>
      <c r="K34" s="286">
        <f>COUNTIFS(city, "да", sluzh_1, "да",hist,"победитель",ovz,"да")</f>
        <v>0</v>
      </c>
      <c r="L34" s="287">
        <f>COUNTIFS(vill, "да",  sluzh_1, "да",hist, "победитель")</f>
        <v>0</v>
      </c>
      <c r="M34" s="288">
        <f>COUNTIFS(vill, "да", sluzh_1, "да",hist,"победитель",ovz,"да")</f>
        <v>0</v>
      </c>
      <c r="N34" s="286">
        <f>COUNTIFS(city, "да", sluzh_1, "да", hist, "призер")</f>
        <v>0</v>
      </c>
      <c r="O34" s="286">
        <f>COUNTIFS(city, "да",sluzh_1, "да",hist,"призер",ovz,"да")</f>
        <v>0</v>
      </c>
      <c r="P34" s="287">
        <f>COUNTIFS(vill, "да", sluzh_1, "да", hist, "призер")</f>
        <v>0</v>
      </c>
      <c r="Q34" s="288">
        <f>COUNTIFS(vill, "да",sluzh_1, "да",hist,"призер",ovz,"да")</f>
        <v>0</v>
      </c>
      <c r="R34" s="120">
        <f t="shared" si="1"/>
        <v>0</v>
      </c>
      <c r="S34" s="120">
        <f t="shared" si="2"/>
        <v>0</v>
      </c>
      <c r="T34" s="121">
        <f t="shared" si="3"/>
        <v>0</v>
      </c>
      <c r="U34" s="121">
        <f t="shared" si="4"/>
        <v>0</v>
      </c>
    </row>
    <row r="35" spans="1:21" ht="15.75">
      <c r="A35" s="45">
        <f t="shared" si="0"/>
        <v>138</v>
      </c>
      <c r="B35" s="46">
        <v>9</v>
      </c>
      <c r="C35" s="70" t="s">
        <v>119</v>
      </c>
      <c r="D35" s="2">
        <v>0</v>
      </c>
      <c r="E35" s="2">
        <v>0</v>
      </c>
      <c r="F35" s="286">
        <f>COUNTIFS(city, "да", sluzh_1, "да", ital, "участник")+COUNTIFS(city, "да", sluzh_1, "да", ital, "призер")+COUNTIFS(city, "да",  sluzh_1, "да",ital, "победитель")</f>
        <v>0</v>
      </c>
      <c r="G35" s="286">
        <f>COUNTIFS(city, "да", sluzh_1, "да",ital,"участник",ovz,"да")+COUNTIFS(city, "да",sluzh_1, "да",ital,"призер",ovz,"да")+COUNTIFS(city, "да", sluzh_1, "да",ital,"победитель",ovz,"да")</f>
        <v>0</v>
      </c>
      <c r="H35" s="287">
        <f>COUNTIFS(vill, "да", sluzh_1, "да", ital, "участник")+COUNTIFS(vill, "да", sluzh_1, "да", ital, "призер")+COUNTIFS(vill, "да",  sluzh_1, "да",ital, "победитель")</f>
        <v>0</v>
      </c>
      <c r="I35" s="288">
        <f>COUNTIFS(vill, "да", sluzh_1, "да",ital,"участник",ovz,"да")+COUNTIFS(vill, "да",sluzh_1, "да",ital,"призер",ovz,"да")+COUNTIFS(vill, "да", sluzh_1, "да",ital,"победитель",ovz,"да")</f>
        <v>0</v>
      </c>
      <c r="J35" s="286">
        <f>COUNTIFS(city, "да",  sluzh_1, "да",ital, "победитель")</f>
        <v>0</v>
      </c>
      <c r="K35" s="286">
        <f>COUNTIFS(city, "да", sluzh_1, "да",ital,"победитель",ovz,"да")</f>
        <v>0</v>
      </c>
      <c r="L35" s="287">
        <f>COUNTIFS(vill, "да",  sluzh_1, "да",ital, "победитель")</f>
        <v>0</v>
      </c>
      <c r="M35" s="288">
        <f>COUNTIFS(vill, "да", sluzh_1, "да",ital,"победитель",ovz,"да")</f>
        <v>0</v>
      </c>
      <c r="N35" s="286">
        <f>COUNTIFS(city, "да", sluzh_1, "да", ital, "призер")</f>
        <v>0</v>
      </c>
      <c r="O35" s="286">
        <f>COUNTIFS(city, "да",sluzh_1, "да",ital,"призер",ovz,"да")</f>
        <v>0</v>
      </c>
      <c r="P35" s="287">
        <f>COUNTIFS(vill, "да", sluzh_1, "да", ital, "призер")</f>
        <v>0</v>
      </c>
      <c r="Q35" s="288">
        <f>COUNTIFS(vill, "да",sluzh_1, "да",ital,"призер",ovz,"да")</f>
        <v>0</v>
      </c>
      <c r="R35" s="120">
        <f t="shared" si="1"/>
        <v>0</v>
      </c>
      <c r="S35" s="120">
        <f t="shared" si="2"/>
        <v>0</v>
      </c>
      <c r="T35" s="121">
        <f t="shared" si="3"/>
        <v>0</v>
      </c>
      <c r="U35" s="121">
        <f t="shared" si="4"/>
        <v>0</v>
      </c>
    </row>
    <row r="36" spans="1:21" ht="15.75">
      <c r="A36" s="45">
        <f t="shared" si="0"/>
        <v>138</v>
      </c>
      <c r="B36" s="46">
        <v>10</v>
      </c>
      <c r="C36" s="70" t="s">
        <v>120</v>
      </c>
      <c r="D36" s="2">
        <v>0</v>
      </c>
      <c r="E36" s="2">
        <v>0</v>
      </c>
      <c r="F36" s="286">
        <f>COUNTIFS(city, "да", sluzh_1, "да",china, "участник")+COUNTIFS(city, "да", sluzh_1, "да", china, "призер")+COUNTIFS(city, "да",  sluzh_1, "да",china, "победитель")</f>
        <v>0</v>
      </c>
      <c r="G36" s="286">
        <f>COUNTIFS(city, "да", sluzh_1, "да",china,"участник",ovz,"да")+COUNTIFS(city, "да",sluzh_1, "да",china,"призер",ovz,"да")+COUNTIFS(city, "да", sluzh_1, "да",china,"победитель",ovz,"да")</f>
        <v>0</v>
      </c>
      <c r="H36" s="287">
        <f>COUNTIFS(vill, "да", sluzh_1, "да", china, "участник")+COUNTIFS(vill, "да", sluzh_1, "да", china, "призер")+COUNTIFS(vill, "да",  sluzh_1, "да",china, "победитель")</f>
        <v>0</v>
      </c>
      <c r="I36" s="288">
        <f>COUNTIFS(vill, "да", sluzh_1, "да",china,"участник",ovz,"да")+COUNTIFS(vill, "да",sluzh_1, "да",china,"призер",ovz,"да")+COUNTIFS(vill, "да", sluzh_1, "да",china,"победитель",ovz,"да")</f>
        <v>0</v>
      </c>
      <c r="J36" s="286">
        <f>COUNTIFS(city, "да",  sluzh_1, "да",china, "победитель")</f>
        <v>0</v>
      </c>
      <c r="K36" s="286">
        <f>COUNTIFS(city, "да", sluzh_1, "да",china,"победитель",ovz,"да")</f>
        <v>0</v>
      </c>
      <c r="L36" s="287">
        <f>COUNTIFS(vill, "да",  sluzh_1, "да",china, "победитель")</f>
        <v>0</v>
      </c>
      <c r="M36" s="288">
        <f>COUNTIFS(vill, "да", sluzh_1, "да",china,"победитель",ovz,"да")</f>
        <v>0</v>
      </c>
      <c r="N36" s="286">
        <f>COUNTIFS(city, "да", sluzh_1, "да", china, "призер")</f>
        <v>0</v>
      </c>
      <c r="O36" s="286">
        <f>COUNTIFS(city, "да",sluzh_1, "да",china,"призер",ovz,"да")</f>
        <v>0</v>
      </c>
      <c r="P36" s="287">
        <f>COUNTIFS(vill, "да", sluzh_1, "да", china, "призер")</f>
        <v>0</v>
      </c>
      <c r="Q36" s="288">
        <f>COUNTIFS(vill, "да",sluzh_1, "да",china,"призер",ovz,"да")</f>
        <v>0</v>
      </c>
      <c r="R36" s="120">
        <f t="shared" si="1"/>
        <v>0</v>
      </c>
      <c r="S36" s="120">
        <f t="shared" si="2"/>
        <v>0</v>
      </c>
      <c r="T36" s="121">
        <f t="shared" si="3"/>
        <v>0</v>
      </c>
      <c r="U36" s="121">
        <f t="shared" si="4"/>
        <v>0</v>
      </c>
    </row>
    <row r="37" spans="1:21" ht="15.75">
      <c r="A37" s="45">
        <f t="shared" si="0"/>
        <v>138</v>
      </c>
      <c r="B37" s="46">
        <v>11</v>
      </c>
      <c r="C37" s="70" t="s">
        <v>5</v>
      </c>
      <c r="D37" s="2">
        <v>1</v>
      </c>
      <c r="E37" s="2">
        <v>1</v>
      </c>
      <c r="F37" s="286">
        <f>COUNTIFS(city, "да", sluzh_1, "да",liter, "участник")+COUNTIFS(city, "да", sluzh_1, "да", liter, "призер")+COUNTIFS(city, "да",  sluzh_1, "да",liter, "победитель")</f>
        <v>0</v>
      </c>
      <c r="G37" s="286">
        <f>COUNTIFS(city, "да", sluzh_1, "да",liter,"участник",ovz,"да")+COUNTIFS(city, "да",sluzh_1, "да",liter,"призер",ovz,"да")+COUNTIFS(city, "да", sluzh_1, "да",liter,"победитель",ovz,"да")</f>
        <v>0</v>
      </c>
      <c r="H37" s="287">
        <f>COUNTIFS(vill, "да", sluzh_1, "да",liter, "участник")+COUNTIFS(vill, "да", sluzh_1, "да", liter, "призер")+COUNTIFS(vill, "да",  sluzh_1, "да",liter, "победитель")</f>
        <v>17</v>
      </c>
      <c r="I37" s="288">
        <f>COUNTIFS(vill, "да", sluzh_1, "да",liter,"участник",ovz,"да")+COUNTIFS(vill, "да",sluzh_1, "да",liter,"призер",ovz,"да")+COUNTIFS(vill, "да", sluzh_1, "да",liter,"победитель",ovz,"да")</f>
        <v>0</v>
      </c>
      <c r="J37" s="286">
        <f>COUNTIFS(city, "да",  sluzh_1, "да",liter, "победитель")</f>
        <v>0</v>
      </c>
      <c r="K37" s="286">
        <f>COUNTIFS(city, "да", sluzh_1, "да",liter,"победитель",ovz,"да")</f>
        <v>0</v>
      </c>
      <c r="L37" s="287">
        <f>COUNTIFS(vill, "да",  sluzh_1, "да",liter, "победитель")</f>
        <v>1</v>
      </c>
      <c r="M37" s="288">
        <f>COUNTIFS(vill, "да", sluzh_1, "да",liter,"победитель",ovz,"да")</f>
        <v>0</v>
      </c>
      <c r="N37" s="286">
        <f>COUNTIFS(city, "да", sluzh_1, "да", liter, "призер")</f>
        <v>0</v>
      </c>
      <c r="O37" s="286">
        <f>COUNTIFS(city, "да",sluzh_1, "да",liter,"призер",ovz,"да")</f>
        <v>0</v>
      </c>
      <c r="P37" s="287">
        <f>COUNTIFS(vill, "да", sluzh_1, "да", liter, "призер")</f>
        <v>1</v>
      </c>
      <c r="Q37" s="288">
        <f>COUNTIFS(vill, "да",sluzh_1, "да",liter,"призер",ovz,"да")</f>
        <v>0</v>
      </c>
      <c r="R37" s="120">
        <f t="shared" si="1"/>
        <v>0</v>
      </c>
      <c r="S37" s="120">
        <f t="shared" si="2"/>
        <v>0</v>
      </c>
      <c r="T37" s="121">
        <f t="shared" si="3"/>
        <v>2</v>
      </c>
      <c r="U37" s="121">
        <f t="shared" si="4"/>
        <v>0</v>
      </c>
    </row>
    <row r="38" spans="1:21" ht="15.75">
      <c r="A38" s="45">
        <f t="shared" si="0"/>
        <v>138</v>
      </c>
      <c r="B38" s="46">
        <v>12</v>
      </c>
      <c r="C38" s="70" t="s">
        <v>20</v>
      </c>
      <c r="D38" s="2">
        <v>1</v>
      </c>
      <c r="E38" s="2">
        <v>1</v>
      </c>
      <c r="F38" s="286">
        <f>COUNTIFS(city, "да", sluzh_1, "да",math, "участник")+COUNTIFS(city, "да", sluzh_1, "да", math, "призер")+COUNTIFS(city, "да",  sluzh_1, "да",math, "победитель")</f>
        <v>0</v>
      </c>
      <c r="G38" s="286">
        <f>COUNTIFS(city, "да", sluzh_1, "да",math,"участник",ovz,"да")+COUNTIFS(city, "да",sluzh_1, "да",math,"призер",ovz,"да")+COUNTIFS(city, "да", sluzh_1, "да",math,"победитель",ovz,"да")</f>
        <v>0</v>
      </c>
      <c r="H38" s="287">
        <f>COUNTIFS(vill, "да", sluzh_1, "да",math, "участник")+COUNTIFS(vill, "да", sluzh_1, "да", math, "призер")+COUNTIFS(vill, "да",  sluzh_1, "да",math, "победитель")</f>
        <v>14</v>
      </c>
      <c r="I38" s="288">
        <f>COUNTIFS(vill, "да", sluzh_1, "да",math,"участник",ovz,"да")+COUNTIFS(vill, "да",sluzh_1, "да",math,"призер",ovz,"да")+COUNTIFS(vill, "да", sluzh_1, "да",math,"победитель",ovz,"да")</f>
        <v>0</v>
      </c>
      <c r="J38" s="286">
        <f>COUNTIFS(city, "да",  sluzh_1, "да",math, "победитель")</f>
        <v>0</v>
      </c>
      <c r="K38" s="286">
        <f>COUNTIFS(city, "да", sluzh_1, "да",math,"победитель",ovz,"да")</f>
        <v>0</v>
      </c>
      <c r="L38" s="287">
        <f>COUNTIFS(vill, "да",  sluzh_1, "да",math, "победитель")</f>
        <v>0</v>
      </c>
      <c r="M38" s="288">
        <f>COUNTIFS(vill, "да", sluzh_1, "да",math,"победитель",ovz,"да")</f>
        <v>0</v>
      </c>
      <c r="N38" s="286">
        <f>COUNTIFS(city, "да", sluzh_1, "да", math, "призер")</f>
        <v>0</v>
      </c>
      <c r="O38" s="286">
        <f>COUNTIFS(city, "да",sluzh_1, "да",math,"призер",ovz,"да")</f>
        <v>0</v>
      </c>
      <c r="P38" s="287">
        <f>COUNTIFS(vill, "да", sluzh_1, "да", math, "призер")</f>
        <v>0</v>
      </c>
      <c r="Q38" s="288">
        <f>COUNTIFS(vill, "да",sluzh_1, "да",math,"призер",ovz,"да")</f>
        <v>0</v>
      </c>
      <c r="R38" s="120">
        <f t="shared" si="1"/>
        <v>0</v>
      </c>
      <c r="S38" s="120">
        <f t="shared" si="2"/>
        <v>0</v>
      </c>
      <c r="T38" s="121">
        <f t="shared" si="3"/>
        <v>0</v>
      </c>
      <c r="U38" s="121">
        <f t="shared" si="4"/>
        <v>0</v>
      </c>
    </row>
    <row r="39" spans="1:21" ht="15.75">
      <c r="A39" s="45">
        <f t="shared" si="0"/>
        <v>138</v>
      </c>
      <c r="B39" s="46">
        <v>13</v>
      </c>
      <c r="C39" s="70" t="s">
        <v>21</v>
      </c>
      <c r="D39" s="2">
        <v>1</v>
      </c>
      <c r="E39" s="2">
        <v>1</v>
      </c>
      <c r="F39" s="286">
        <f>COUNTIFS(city, "да", sluzh_1, "да",germ, "участник")+COUNTIFS(city, "да", sluzh_1, "да", germ, "призер")+COUNTIFS(city, "да",  sluzh_1, "да",germ, "победитель")</f>
        <v>0</v>
      </c>
      <c r="G39" s="286">
        <f>COUNTIFS(city, "да", sluzh_1, "да",germ,"участник",ovz,"да")+COUNTIFS(city, "да",sluzh_1, "да",germ,"призер",ovz,"да")+COUNTIFS(city, "да", sluzh_1, "да",germ,"победитель",ovz,"да")</f>
        <v>0</v>
      </c>
      <c r="H39" s="287">
        <f>COUNTIFS(vill, "да", sluzh_1, "да",germ, "участник")+COUNTIFS(vill, "да", sluzh_1, "да", germ, "призер")+COUNTIFS(vill, "да",  sluzh_1, "да",germ, "победитель")</f>
        <v>14</v>
      </c>
      <c r="I39" s="288">
        <f>COUNTIFS(vill, "да", sluzh_1, "да",germ,"участник",ovz,"да")+COUNTIFS(vill, "да",sluzh_1, "да",germ,"призер",ovz,"да")+COUNTIFS(vill, "да", sluzh_1, "да",germ,"победитель",ovz,"да")</f>
        <v>0</v>
      </c>
      <c r="J39" s="286">
        <f>COUNTIFS(city, "да",  sluzh_1, "да",germ, "победитель")</f>
        <v>0</v>
      </c>
      <c r="K39" s="286">
        <f>COUNTIFS(city, "да", sluzh_1, "да",germ,"победитель",ovz,"да")</f>
        <v>0</v>
      </c>
      <c r="L39" s="287">
        <f>COUNTIFS(vill, "да",  sluzh_1, "да",germ, "победитель")</f>
        <v>0</v>
      </c>
      <c r="M39" s="288">
        <f>COUNTIFS(vill, "да", sluzh_1, "да",germ,"победитель",ovz,"да")</f>
        <v>0</v>
      </c>
      <c r="N39" s="286">
        <f>COUNTIFS(city, "да", sluzh_1, "да", germ, "призер")</f>
        <v>0</v>
      </c>
      <c r="O39" s="286">
        <f>COUNTIFS(city, "да",sluzh_1, "да",germ,"призер",ovz,"да")</f>
        <v>0</v>
      </c>
      <c r="P39" s="287">
        <f>COUNTIFS(vill, "да", sluzh_1, "да", germ, "призер")</f>
        <v>0</v>
      </c>
      <c r="Q39" s="288">
        <f>COUNTIFS(vill, "да",sluzh_1, "да",germ,"призер",ovz,"да")</f>
        <v>0</v>
      </c>
      <c r="R39" s="120">
        <f t="shared" si="1"/>
        <v>0</v>
      </c>
      <c r="S39" s="120">
        <f t="shared" si="2"/>
        <v>0</v>
      </c>
      <c r="T39" s="121">
        <f t="shared" si="3"/>
        <v>0</v>
      </c>
      <c r="U39" s="121">
        <f t="shared" si="4"/>
        <v>0</v>
      </c>
    </row>
    <row r="40" spans="1:21" ht="15.75">
      <c r="A40" s="45">
        <f t="shared" si="0"/>
        <v>138</v>
      </c>
      <c r="B40" s="46">
        <v>14</v>
      </c>
      <c r="C40" s="70" t="s">
        <v>11</v>
      </c>
      <c r="D40" s="2">
        <v>1</v>
      </c>
      <c r="E40" s="2">
        <v>1</v>
      </c>
      <c r="F40" s="286">
        <f>COUNTIFS(city, "да", sluzh_1, "да",obsh, "участник")+COUNTIFS(city, "да", sluzh_1, "да", obsh, "призер")+COUNTIFS(city, "да",  sluzh_1, "да",obsh, "победитель")</f>
        <v>0</v>
      </c>
      <c r="G40" s="286">
        <f>COUNTIFS(city, "да", sluzh_1, "да",obsh,"участник",ovz,"да")+COUNTIFS(city, "да",sluzh_1, "да",obsh,"призер",ovz,"да")+COUNTIFS(city, "да", sluzh_1, "да",obsh,"победитель",ovz,"да")</f>
        <v>0</v>
      </c>
      <c r="H40" s="287">
        <f>COUNTIFS(vill, "да", sluzh_1, "да",obsh, "участник")+COUNTIFS(vill, "да", sluzh_1, "да", obsh, "призер")+COUNTIFS(vill, "да",  sluzh_1, "да",obsh, "победитель")</f>
        <v>10</v>
      </c>
      <c r="I40" s="288">
        <f>COUNTIFS(vill, "да", sluzh_1, "да",obsh,"участник",ovz,"да")+COUNTIFS(vill, "да",sluzh_1, "да",obsh,"призер",ovz,"да")+COUNTIFS(vill, "да", sluzh_1, "да",obsh,"победитель",ovz,"да")</f>
        <v>0</v>
      </c>
      <c r="J40" s="286">
        <f>COUNTIFS(city, "да",  sluzh_1, "да",obsh, "победитель")</f>
        <v>0</v>
      </c>
      <c r="K40" s="286">
        <f>COUNTIFS(city, "да", sluzh_1, "да",obsh,"победитель",ovz,"да")</f>
        <v>0</v>
      </c>
      <c r="L40" s="287">
        <f>COUNTIFS(vill, "да",  sluzh_1, "да",obsh, "победитель")</f>
        <v>0</v>
      </c>
      <c r="M40" s="288">
        <f>COUNTIFS(vill, "да", sluzh_1, "да",obsh,"победитель",ovz,"да")</f>
        <v>0</v>
      </c>
      <c r="N40" s="286">
        <f>COUNTIFS(city, "да", sluzh_1, "да", obsh, "призер")</f>
        <v>0</v>
      </c>
      <c r="O40" s="286">
        <f>COUNTIFS(city, "да",sluzh_1, "да",obsh,"призер",ovz,"да")</f>
        <v>0</v>
      </c>
      <c r="P40" s="287">
        <f>COUNTIFS(vill, "да", sluzh_1, "да", obsh, "призер")</f>
        <v>0</v>
      </c>
      <c r="Q40" s="288">
        <f>COUNTIFS(vill, "да",sluzh_1, "да",obsh,"призер",ovz,"да")</f>
        <v>0</v>
      </c>
      <c r="R40" s="120">
        <f t="shared" si="1"/>
        <v>0</v>
      </c>
      <c r="S40" s="120">
        <f t="shared" si="2"/>
        <v>0</v>
      </c>
      <c r="T40" s="121">
        <f t="shared" si="3"/>
        <v>0</v>
      </c>
      <c r="U40" s="121">
        <f t="shared" si="4"/>
        <v>0</v>
      </c>
    </row>
    <row r="41" spans="1:21" ht="31.5">
      <c r="A41" s="45">
        <f t="shared" si="0"/>
        <v>138</v>
      </c>
      <c r="B41" s="46">
        <v>15</v>
      </c>
      <c r="C41" s="70" t="s">
        <v>51</v>
      </c>
      <c r="D41" s="2">
        <v>1</v>
      </c>
      <c r="E41" s="2">
        <v>1</v>
      </c>
      <c r="F41" s="286">
        <f>COUNTIFS(city, "да", sluzh_1, "да",OBGH, "участник")+COUNTIFS(city, "да", sluzh_1, "да", OBGH, "призер")+COUNTIFS(city, "да",  sluzh_1, "да",OBGH, "победитель")</f>
        <v>0</v>
      </c>
      <c r="G41" s="286">
        <f>COUNTIFS(city, "да", sluzh_1, "да",OBGH,"участник",ovz,"да")+COUNTIFS(city, "да",sluzh_1, "да",OBGH,"призер",ovz,"да")+COUNTIFS(city, "да", sluzh_1, "да",OBGH,"победитель",ovz,"да")</f>
        <v>0</v>
      </c>
      <c r="H41" s="287">
        <f>COUNTIFS(vill, "да", sluzh_1, "да",OBGH, "участник")+COUNTIFS(vill, "да", sluzh_1, "да", OBGH, "призер")+COUNTIFS(vill, "да",  sluzh_1, "да",OBGH, "победитель")</f>
        <v>8</v>
      </c>
      <c r="I41" s="288">
        <f>COUNTIFS(vill, "да", sluzh_1, "да",OBGH,"участник",ovz,"да")+COUNTIFS(vill, "да",sluzh_1, "да",OBGH,"призер",ovz,"да")+COUNTIFS(vill, "да", sluzh_1, "да",OBGH,"победитель",ovz,"да")</f>
        <v>0</v>
      </c>
      <c r="J41" s="286">
        <f>COUNTIFS(city, "да",  sluzh_1, "да",OBGH, "победитель")</f>
        <v>0</v>
      </c>
      <c r="K41" s="286">
        <f>COUNTIFS(city, "да", sluzh_1, "да",OBGH,"победитель",ovz,"да")</f>
        <v>0</v>
      </c>
      <c r="L41" s="287">
        <f>COUNTIFS(vill, "да",  sluzh_1, "да",OBGH, "победитель")</f>
        <v>2</v>
      </c>
      <c r="M41" s="288">
        <f>COUNTIFS(vill, "да", sluzh_1, "да",OBGH,"победитель",ovz,"да")</f>
        <v>0</v>
      </c>
      <c r="N41" s="286">
        <f>COUNTIFS(city, "да", sluzh_1, "да", OBGH, "призер")</f>
        <v>0</v>
      </c>
      <c r="O41" s="286">
        <f>COUNTIFS(city, "да",sluzh_1, "да",OBGH,"призер",ovz,"да")</f>
        <v>0</v>
      </c>
      <c r="P41" s="287">
        <f>COUNTIFS(vill, "да", sluzh_1, "да", OBGH, "призер")</f>
        <v>5</v>
      </c>
      <c r="Q41" s="288">
        <f>COUNTIFS(vill, "да",sluzh_1, "да",OBGH,"призер",ovz,"да")</f>
        <v>0</v>
      </c>
      <c r="R41" s="120">
        <f t="shared" si="1"/>
        <v>0</v>
      </c>
      <c r="S41" s="120">
        <f t="shared" si="2"/>
        <v>0</v>
      </c>
      <c r="T41" s="121">
        <f t="shared" si="3"/>
        <v>7</v>
      </c>
      <c r="U41" s="121">
        <f t="shared" si="4"/>
        <v>0</v>
      </c>
    </row>
    <row r="42" spans="1:21" ht="15.75">
      <c r="A42" s="45">
        <f t="shared" si="0"/>
        <v>138</v>
      </c>
      <c r="B42" s="46">
        <v>16</v>
      </c>
      <c r="C42" s="70" t="s">
        <v>12</v>
      </c>
      <c r="D42" s="2">
        <v>0</v>
      </c>
      <c r="E42" s="2">
        <v>0</v>
      </c>
      <c r="F42" s="286">
        <f>COUNTIFS(city, "да", sluzh_1, "да",pravo, "участник")+COUNTIFS(city, "да", sluzh_1, "да", pravo, "призер")+COUNTIFS(city, "да",  sluzh_1, "да",pravo, "победитель")</f>
        <v>0</v>
      </c>
      <c r="G42" s="286">
        <f>COUNTIFS(city, "да", sluzh_1, "да",pravo,"участник",ovz,"да")+COUNTIFS(city, "да",sluzh_1, "да",pravo,"призер",ovz,"да")+COUNTIFS(city, "да", sluzh_1, "да",pravo,"победитель",ovz,"да")</f>
        <v>0</v>
      </c>
      <c r="H42" s="287">
        <f>COUNTIFS(vill, "да", sluzh_1, "да",pravo, "участник")+COUNTIFS(vill, "да", sluzh_1, "да", pravo, "призер")+COUNTIFS(vill, "да",  sluzh_1, "да",pravo, "победитель")</f>
        <v>0</v>
      </c>
      <c r="I42" s="288">
        <f>COUNTIFS(vill, "да", sluzh_1, "да",pravo,"участник",ovz,"да")+COUNTIFS(vill, "да",sluzh_1, "да",pravo,"призер",ovz,"да")+COUNTIFS(vill, "да", sluzh_1, "да",pravo,"победитель",ovz,"да")</f>
        <v>0</v>
      </c>
      <c r="J42" s="286">
        <f>COUNTIFS(city, "да",  sluzh_1, "да",pravo, "победитель")</f>
        <v>0</v>
      </c>
      <c r="K42" s="286">
        <f>COUNTIFS(city, "да", sluzh_1, "да",pravo,"победитель",ovz,"да")</f>
        <v>0</v>
      </c>
      <c r="L42" s="287">
        <f>COUNTIFS(vill, "да",  sluzh_1, "да",pravo, "победитель")</f>
        <v>0</v>
      </c>
      <c r="M42" s="288">
        <f>COUNTIFS(vill, "да", sluzh_1, "да",pravo,"победитель",ovz,"да")</f>
        <v>0</v>
      </c>
      <c r="N42" s="286">
        <f>COUNTIFS(city, "да", sluzh_1, "да", pravo, "призер")</f>
        <v>0</v>
      </c>
      <c r="O42" s="286">
        <f>COUNTIFS(city, "да",sluzh_1, "да",pravo,"призер",ovz,"да")</f>
        <v>0</v>
      </c>
      <c r="P42" s="287">
        <f>COUNTIFS(vill, "да", sluzh_1, "да", pravo, "призер")</f>
        <v>0</v>
      </c>
      <c r="Q42" s="288">
        <f>COUNTIFS(vill, "да",sluzh_1, "да",pravo,"призер",ovz,"да")</f>
        <v>0</v>
      </c>
      <c r="R42" s="120">
        <f t="shared" si="1"/>
        <v>0</v>
      </c>
      <c r="S42" s="120">
        <f t="shared" si="2"/>
        <v>0</v>
      </c>
      <c r="T42" s="121">
        <f t="shared" si="3"/>
        <v>0</v>
      </c>
      <c r="U42" s="121">
        <f t="shared" si="4"/>
        <v>0</v>
      </c>
    </row>
    <row r="43" spans="1:21" ht="15.75">
      <c r="A43" s="45">
        <f t="shared" si="0"/>
        <v>138</v>
      </c>
      <c r="B43" s="46">
        <v>17</v>
      </c>
      <c r="C43" s="70" t="s">
        <v>4</v>
      </c>
      <c r="D43" s="2">
        <v>1</v>
      </c>
      <c r="E43" s="2">
        <v>1</v>
      </c>
      <c r="F43" s="286">
        <f>COUNTIFS(city, "да", sluzh_1, "да",rus, "участник")+COUNTIFS(city, "да", sluzh_1, "да", rus, "призер")+COUNTIFS(city, "да",  sluzh_1, "да",rus, "победитель")</f>
        <v>0</v>
      </c>
      <c r="G43" s="286">
        <f>COUNTIFS(city, "да", sluzh_1, "да",rus,"участник",ovz,"да")+COUNTIFS(city, "да",sluzh_1, "да",rus,"призер",ovz,"да")+COUNTIFS(city, "да", sluzh_1, "да",rus,"победитель",ovz,"да")</f>
        <v>0</v>
      </c>
      <c r="H43" s="287">
        <f>COUNTIFS(vill, "да", sluzh_1, "да",rus, "участник")+COUNTIFS(vill, "да", sluzh_1, "да", rus, "призер")+COUNTIFS(vill, "да",  sluzh_1, "да",rus, "победитель")</f>
        <v>14</v>
      </c>
      <c r="I43" s="288">
        <f>COUNTIFS(vill, "да", sluzh_1, "да",rus,"участник",ovz,"да")+COUNTIFS(vill, "да",sluzh_1, "да",rus,"призер",ovz,"да")+COUNTIFS(vill, "да", sluzh_1, "да",rus,"победитель",ovz,"да")</f>
        <v>0</v>
      </c>
      <c r="J43" s="286">
        <f>COUNTIFS(city, "да",  sluzh_1, "да",rus, "победитель")</f>
        <v>0</v>
      </c>
      <c r="K43" s="286">
        <f>COUNTIFS(city, "да", sluzh_1, "да",rus,"победитель",ovz,"да")</f>
        <v>0</v>
      </c>
      <c r="L43" s="287">
        <f>COUNTIFS(vill, "да",  sluzh_1, "да",rus, "победитель")</f>
        <v>0</v>
      </c>
      <c r="M43" s="288">
        <f>COUNTIFS(vill, "да", sluzh_1, "да",rus,"победитель",ovz,"да")</f>
        <v>0</v>
      </c>
      <c r="N43" s="286">
        <f>COUNTIFS(city, "да", sluzh_1, "да", rus, "призер")</f>
        <v>0</v>
      </c>
      <c r="O43" s="286">
        <f>COUNTIFS(city, "да",sluzh_1, "да",rus,"призер",ovz,"да")</f>
        <v>0</v>
      </c>
      <c r="P43" s="287">
        <f>COUNTIFS(vill, "да", sluzh_1, "да", rus, "призер")</f>
        <v>0</v>
      </c>
      <c r="Q43" s="288">
        <f>COUNTIFS(vill, "да",sluzh_1, "да",rus,"призер",ovz,"да")</f>
        <v>0</v>
      </c>
      <c r="R43" s="120">
        <f t="shared" si="1"/>
        <v>0</v>
      </c>
      <c r="S43" s="120">
        <f t="shared" si="2"/>
        <v>0</v>
      </c>
      <c r="T43" s="121">
        <f t="shared" si="3"/>
        <v>0</v>
      </c>
      <c r="U43" s="121">
        <f t="shared" si="4"/>
        <v>0</v>
      </c>
    </row>
    <row r="44" spans="1:21" ht="15.75">
      <c r="A44" s="45">
        <f t="shared" si="0"/>
        <v>138</v>
      </c>
      <c r="B44" s="46">
        <v>18</v>
      </c>
      <c r="C44" s="70" t="s">
        <v>16</v>
      </c>
      <c r="D44" s="2">
        <v>1</v>
      </c>
      <c r="E44" s="2">
        <v>1</v>
      </c>
      <c r="F44" s="286">
        <f>COUNTIFS(city, "да", sluzh_1, "да",tehno, "участник")+COUNTIFS(city, "да", sluzh_1, "да", tehno, "призер")+COUNTIFS(city, "да",  sluzh_1, "да",tehno, "победитель")</f>
        <v>0</v>
      </c>
      <c r="G44" s="286">
        <f>COUNTIFS(city, "да", sluzh_1, "да",tehno,"участник",ovz,"да")+COUNTIFS(city, "да",sluzh_1, "да",tehno,"призер",ovz,"да")+COUNTIFS(city, "да", sluzh_1, "да",tehno,"победитель",ovz,"да")</f>
        <v>0</v>
      </c>
      <c r="H44" s="287">
        <f>COUNTIFS(vill, "да", sluzh_1, "да",tehno, "участник")+COUNTIFS(vill, "да", sluzh_1, "да", tehno, "призер")+COUNTIFS(vill, "да",  sluzh_1, "да",tehno, "победитель")</f>
        <v>6</v>
      </c>
      <c r="I44" s="288">
        <f>COUNTIFS(vill, "да", sluzh_1, "да",tehno,"участник",ovz,"да")+COUNTIFS(vill, "да",sluzh_1, "да",tehno,"призер",ovz,"да")+COUNTIFS(vill, "да", sluzh_1, "да",tehno,"победитель",ovz,"да")</f>
        <v>0</v>
      </c>
      <c r="J44" s="286">
        <f>COUNTIFS(city, "да",  sluzh_1, "да",tehno, "победитель")</f>
        <v>0</v>
      </c>
      <c r="K44" s="286">
        <f>COUNTIFS(city, "да", sluzh_1, "да",tehno,"победитель",ovz,"да")</f>
        <v>0</v>
      </c>
      <c r="L44" s="287">
        <f>COUNTIFS(vill, "да",  sluzh_1, "да",tehno, "победитель")</f>
        <v>0</v>
      </c>
      <c r="M44" s="288">
        <f>COUNTIFS(vill, "да", sluzh_1, "да",tehno,"победитель",ovz,"да")</f>
        <v>0</v>
      </c>
      <c r="N44" s="286">
        <f>COUNTIFS(city, "да", sluzh_1, "да", tehno, "призер")</f>
        <v>0</v>
      </c>
      <c r="O44" s="286">
        <f>COUNTIFS(city, "да",sluzh_1, "да",tehno,"призер",ovz,"да")</f>
        <v>0</v>
      </c>
      <c r="P44" s="287">
        <f>COUNTIFS(vill, "да", sluzh_1, "да",tehno, "призер")</f>
        <v>0</v>
      </c>
      <c r="Q44" s="288">
        <f>COUNTIFS(vill, "да",sluzh_1, "да",tehno,"призер",ovz,"да")</f>
        <v>0</v>
      </c>
      <c r="R44" s="120">
        <f t="shared" si="1"/>
        <v>0</v>
      </c>
      <c r="S44" s="120">
        <f t="shared" si="2"/>
        <v>0</v>
      </c>
      <c r="T44" s="121">
        <f t="shared" si="3"/>
        <v>0</v>
      </c>
      <c r="U44" s="121">
        <f t="shared" si="4"/>
        <v>0</v>
      </c>
    </row>
    <row r="45" spans="1:21" ht="15.75">
      <c r="A45" s="45">
        <f t="shared" si="0"/>
        <v>138</v>
      </c>
      <c r="B45" s="46">
        <v>19</v>
      </c>
      <c r="C45" s="70" t="s">
        <v>6</v>
      </c>
      <c r="D45" s="2">
        <v>1</v>
      </c>
      <c r="E45" s="2">
        <v>1</v>
      </c>
      <c r="F45" s="286">
        <f>COUNTIFS(city, "да", sluzh_1, "да",phys, "участник")+COUNTIFS(city, "да", sluzh_1, "да", phys, "призер")+COUNTIFS(city, "да",  sluzh_1, "да",phys, "победитель")</f>
        <v>0</v>
      </c>
      <c r="G45" s="286">
        <f>COUNTIFS(city, "да", sluzh_1, "да",phys,"участник",ovz,"да")+COUNTIFS(city, "да",sluzh_1, "да",phys,"призер",ovz,"да")+COUNTIFS(city, "да", sluzh_1, "да",phys,"победитель",ovz,"да")</f>
        <v>0</v>
      </c>
      <c r="H45" s="287">
        <f>COUNTIFS(vill, "да", sluzh_1, "да",phys, "участник")+COUNTIFS(vill, "да", sluzh_1, "да",phys, "призер")+COUNTIFS(vill, "да",  sluzh_1, "да",phys, "победитель")</f>
        <v>5</v>
      </c>
      <c r="I45" s="288">
        <f>COUNTIFS(vill, "да", sluzh_1, "да",phys,"участник",ovz,"да")+COUNTIFS(vill, "да",sluzh_1, "да",phys,"призер",ovz,"да")+COUNTIFS(vill, "да", sluzh_1, "да",phys,"победитель",ovz,"да")</f>
        <v>0</v>
      </c>
      <c r="J45" s="286">
        <f>COUNTIFS(city, "да",  sluzh_1, "да",phys, "победитель")</f>
        <v>0</v>
      </c>
      <c r="K45" s="286">
        <f>COUNTIFS(city, "да", sluzh_1, "да",phys,"победитель",ovz,"да")</f>
        <v>0</v>
      </c>
      <c r="L45" s="287">
        <f>COUNTIFS(vill, "да",  sluzh_1, "да",phys, "победитель")</f>
        <v>0</v>
      </c>
      <c r="M45" s="288">
        <f>COUNTIFS(vill, "да", sluzh_1, "да",phys,"победитель",ovz,"да")</f>
        <v>0</v>
      </c>
      <c r="N45" s="286">
        <f>COUNTIFS(city, "да", sluzh_1, "да", phys, "призер")</f>
        <v>0</v>
      </c>
      <c r="O45" s="286">
        <f>COUNTIFS(city, "да",sluzh_1, "да",phys,"призер",ovz,"да")</f>
        <v>0</v>
      </c>
      <c r="P45" s="287">
        <f>COUNTIFS(vill, "да", sluzh_1, "да",phys, "призер")</f>
        <v>0</v>
      </c>
      <c r="Q45" s="288">
        <f>COUNTIFS(vill, "да",sluzh_1, "да",phys,"призер",ovz,"да")</f>
        <v>0</v>
      </c>
      <c r="R45" s="120">
        <f t="shared" si="1"/>
        <v>0</v>
      </c>
      <c r="S45" s="120">
        <f t="shared" si="2"/>
        <v>0</v>
      </c>
      <c r="T45" s="121">
        <f t="shared" si="3"/>
        <v>0</v>
      </c>
      <c r="U45" s="121">
        <f t="shared" si="4"/>
        <v>0</v>
      </c>
    </row>
    <row r="46" spans="1:21" ht="15.75">
      <c r="A46" s="45">
        <f t="shared" si="0"/>
        <v>138</v>
      </c>
      <c r="B46" s="46">
        <v>20</v>
      </c>
      <c r="C46" s="70" t="s">
        <v>15</v>
      </c>
      <c r="D46" s="2">
        <v>1</v>
      </c>
      <c r="E46" s="2">
        <v>1</v>
      </c>
      <c r="F46" s="286">
        <f>COUNTIFS(city, "да", sluzh_1, "да",fizra, "участник")+COUNTIFS(city, "да", sluzh_1, "да", fizra, "призер")+COUNTIFS(city, "да",  sluzh_1, "да",fizra, "победитель")</f>
        <v>0</v>
      </c>
      <c r="G46" s="286">
        <f>COUNTIFS(city, "да", sluzh_1, "да",fizra,"участник",ovz,"да")+COUNTIFS(city, "да",sluzh_1, "да",fizra,"призер",ovz,"да")+COUNTIFS(city, "да", sluzh_1, "да",fizra,"победитель",ovz,"да")</f>
        <v>0</v>
      </c>
      <c r="H46" s="287">
        <f>COUNTIFS(vill, "да", sluzh_1, "да",fizra, "участник")+COUNTIFS(vill, "да", sluzh_1, "да",fizra, "призер")+COUNTIFS(vill, "да",  sluzh_1, "да",fizra, "победитель")</f>
        <v>4</v>
      </c>
      <c r="I46" s="288">
        <f>COUNTIFS(vill, "да", sluzh_1, "да",fizra,"участник",ovz,"да")+COUNTIFS(vill, "да",sluzh_1, "да",fizra,"призер",ovz,"да")+COUNTIFS(vill, "да", sluzh_1, "да",fizra,"победитель",ovz,"да")</f>
        <v>0</v>
      </c>
      <c r="J46" s="286">
        <f>COUNTIFS(city, "да",  sluzh_1, "да",fizra, "победитель")</f>
        <v>0</v>
      </c>
      <c r="K46" s="286">
        <f>COUNTIFS(city, "да", sluzh_1, "да",fizra,"победитель",ovz,"да")</f>
        <v>0</v>
      </c>
      <c r="L46" s="287">
        <f>COUNTIFS(vill, "да",  sluzh_1, "да",fizra, "победитель")</f>
        <v>0</v>
      </c>
      <c r="M46" s="288">
        <f>COUNTIFS(vill, "да", sluzh_1, "да",fizra,"победитель",ovz,"да")</f>
        <v>0</v>
      </c>
      <c r="N46" s="286">
        <f>COUNTIFS(city, "да", sluzh_1, "да", fizra, "призер")</f>
        <v>0</v>
      </c>
      <c r="O46" s="286">
        <f>COUNTIFS(city, "да",sluzh_1, "да",fizra,"призер",ovz,"да")</f>
        <v>0</v>
      </c>
      <c r="P46" s="287">
        <f>COUNTIFS(vill, "да", sluzh_1, "да",fizra, "призер")</f>
        <v>0</v>
      </c>
      <c r="Q46" s="288">
        <f>COUNTIFS(vill, "да",sluzh_1, "да",fizra,"призер",ovz,"да")</f>
        <v>0</v>
      </c>
      <c r="R46" s="120">
        <f t="shared" si="1"/>
        <v>0</v>
      </c>
      <c r="S46" s="120">
        <f t="shared" si="2"/>
        <v>0</v>
      </c>
      <c r="T46" s="121">
        <f t="shared" si="3"/>
        <v>0</v>
      </c>
      <c r="U46" s="121">
        <f t="shared" si="4"/>
        <v>0</v>
      </c>
    </row>
    <row r="47" spans="1:21" ht="15.75">
      <c r="A47" s="45">
        <f t="shared" si="0"/>
        <v>138</v>
      </c>
      <c r="B47" s="46">
        <v>21</v>
      </c>
      <c r="C47" s="70" t="s">
        <v>14</v>
      </c>
      <c r="D47" s="2">
        <v>0</v>
      </c>
      <c r="E47" s="2">
        <v>0</v>
      </c>
      <c r="F47" s="286">
        <f>COUNTIFS(city, "да", sluzh_1, "да",fran, "участник")+COUNTIFS(city, "да", sluzh_1, "да", fran, "призер")+COUNTIFS(city, "да",  sluzh_1, "да",fran, "победитель")</f>
        <v>0</v>
      </c>
      <c r="G47" s="286">
        <f>COUNTIFS(city, "да", sluzh_1, "да",fran,"участник",ovz,"да")+COUNTIFS(city, "да",sluzh_1, "да",fran,"призер",ovz,"да")+COUNTIFS(city, "да", sluzh_1, "да",fran,"победитель",ovz,"да")</f>
        <v>0</v>
      </c>
      <c r="H47" s="287">
        <f>COUNTIFS(vill, "да", sluzh_1, "да",fran, "участник")+COUNTIFS(vill, "да", sluzh_1, "да",fran, "призер")+COUNTIFS(vill, "да",  sluzh_1, "да",fran, "победитель")</f>
        <v>0</v>
      </c>
      <c r="I47" s="288">
        <f>COUNTIFS(vill, "да", sluzh_1, "да",fran,"участник",ovz,"да")+COUNTIFS(vill, "да",sluzh_1, "да",fran,"призер",ovz,"да")+COUNTIFS(vill, "да", sluzh_1, "да",fran,"победитель",ovz,"да")</f>
        <v>0</v>
      </c>
      <c r="J47" s="286">
        <f>COUNTIFS(city, "да",  sluzh_1, "да",fran, "победитель")</f>
        <v>0</v>
      </c>
      <c r="K47" s="286">
        <f>COUNTIFS(city, "да", sluzh_1, "да",fran,"победитель",ovz,"да")</f>
        <v>0</v>
      </c>
      <c r="L47" s="287">
        <f>COUNTIFS(vill, "да",  sluzh_1, "да",fran, "победитель")</f>
        <v>0</v>
      </c>
      <c r="M47" s="288">
        <f>COUNTIFS(vill, "да", sluzh_1, "да",fran,"победитель",ovz,"да")</f>
        <v>0</v>
      </c>
      <c r="N47" s="286">
        <f>COUNTIFS(city, "да", sluzh_1, "да", fran, "призер")</f>
        <v>0</v>
      </c>
      <c r="O47" s="286">
        <f>COUNTIFS(city, "да",sluzh_1, "да",fran,"призер",ovz,"да")</f>
        <v>0</v>
      </c>
      <c r="P47" s="287">
        <f>COUNTIFS(vill, "да", sluzh_1, "да",fran, "призер")</f>
        <v>0</v>
      </c>
      <c r="Q47" s="288">
        <f>COUNTIFS(vill, "да",sluzh_1, "да",fran,"призер",ovz,"да")</f>
        <v>0</v>
      </c>
      <c r="R47" s="120">
        <f t="shared" si="1"/>
        <v>0</v>
      </c>
      <c r="S47" s="120">
        <f t="shared" si="2"/>
        <v>0</v>
      </c>
      <c r="T47" s="121">
        <f t="shared" si="3"/>
        <v>0</v>
      </c>
      <c r="U47" s="121">
        <f t="shared" si="4"/>
        <v>0</v>
      </c>
    </row>
    <row r="48" spans="1:21" ht="15.75">
      <c r="A48" s="45">
        <f t="shared" si="0"/>
        <v>138</v>
      </c>
      <c r="B48" s="46">
        <v>22</v>
      </c>
      <c r="C48" s="70" t="s">
        <v>7</v>
      </c>
      <c r="D48" s="2">
        <v>1</v>
      </c>
      <c r="E48" s="2">
        <v>1</v>
      </c>
      <c r="F48" s="286">
        <f>COUNTIFS(city, "да", sluzh_1, "да",chemistr, "участник")+COUNTIFS(city, "да", sluzh_1, "да", chemistr, "призер")+COUNTIFS(city, "да",  sluzh_1, "да",chemistr, "победитель")</f>
        <v>0</v>
      </c>
      <c r="G48" s="286">
        <f>COUNTIFS(city, "да", sluzh_1, "да",chemistr,"участник",ovz,"да")+COUNTIFS(city, "да",sluzh_1, "да",chemistr,"призер",ovz,"да")+COUNTIFS(city, "да", sluzh_1, "да",chemistr,"победитель",ovz,"да")</f>
        <v>0</v>
      </c>
      <c r="H48" s="287">
        <f>COUNTIFS(vill, "да", sluzh_1, "да",chemistr, "участник")+COUNTIFS(vill, "да", sluzh_1, "да",chemistr, "призер")+COUNTIFS(vill, "да",  sluzh_1, "да",chemistr, "победитель")</f>
        <v>6</v>
      </c>
      <c r="I48" s="288">
        <f>COUNTIFS(vill, "да", sluzh_1, "да",chemistr,"участник",ovz,"да")+COUNTIFS(vill, "да",sluzh_1, "да",chemistr,"призер",ovz,"да")+COUNTIFS(vill, "да", sluzh_1, "да",chemistr,"победитель",ovz,"да")</f>
        <v>0</v>
      </c>
      <c r="J48" s="286">
        <f>COUNTIFS(city, "да",  sluzh_1, "да",chemistr, "победитель")</f>
        <v>0</v>
      </c>
      <c r="K48" s="286">
        <f>COUNTIFS(city, "да", sluzh_1, "да",chemistr,"победитель",ovz,"да")</f>
        <v>0</v>
      </c>
      <c r="L48" s="287">
        <f>COUNTIFS(vill, "да",  sluzh_1, "да",chemistr, "победитель")</f>
        <v>0</v>
      </c>
      <c r="M48" s="288">
        <f>COUNTIFS(vill, "да", sluzh_1, "да",chemistr,"победитель",ovz,"да")</f>
        <v>0</v>
      </c>
      <c r="N48" s="286">
        <f>COUNTIFS(city, "да", sluzh_1, "да", chemistr, "призер")</f>
        <v>0</v>
      </c>
      <c r="O48" s="286">
        <f>COUNTIFS(city, "да",sluzh_1, "да",chemistr,"призер",ovz,"да")</f>
        <v>0</v>
      </c>
      <c r="P48" s="287">
        <f>COUNTIFS(vill, "да", sluzh_1, "да",chemistr, "призер")</f>
        <v>0</v>
      </c>
      <c r="Q48" s="288">
        <f>COUNTIFS(vill, "да",sluzh_1, "да",chemistr,"призер",ovz,"да")</f>
        <v>0</v>
      </c>
      <c r="R48" s="120">
        <f t="shared" si="1"/>
        <v>0</v>
      </c>
      <c r="S48" s="120">
        <f t="shared" si="2"/>
        <v>0</v>
      </c>
      <c r="T48" s="121">
        <f t="shared" si="3"/>
        <v>0</v>
      </c>
      <c r="U48" s="121">
        <f t="shared" si="4"/>
        <v>0</v>
      </c>
    </row>
    <row r="49" spans="1:21" ht="15.75">
      <c r="A49" s="45">
        <f t="shared" si="0"/>
        <v>138</v>
      </c>
      <c r="B49" s="46">
        <v>23</v>
      </c>
      <c r="C49" s="70" t="s">
        <v>17</v>
      </c>
      <c r="D49" s="2">
        <v>0</v>
      </c>
      <c r="E49" s="2">
        <v>0</v>
      </c>
      <c r="F49" s="286">
        <f>COUNTIFS(city, "да", sluzh_1, "да",ecology, "участник")+COUNTIFS(city, "да", sluzh_1, "да", ecology, "призер")+COUNTIFS(city, "да",  sluzh_1, "да",ecology, "победитель")</f>
        <v>0</v>
      </c>
      <c r="G49" s="286">
        <f>COUNTIFS(city, "да", sluzh_1, "да",ecology,"участник",ovz,"да")+COUNTIFS(city, "да",sluzh_1, "да",ecology,"призер",ovz,"да")+COUNTIFS(city, "да", sluzh_1, "да",ecology,"победитель",ovz,"да")</f>
        <v>0</v>
      </c>
      <c r="H49" s="287">
        <f>COUNTIFS(vill, "да", sluzh_1, "да",ecology, "участник")+COUNTIFS(vill, "да", sluzh_1, "да",ecology, "призер")+COUNTIFS(vill, "да",  sluzh_1, "да",ecology, "победитель")</f>
        <v>0</v>
      </c>
      <c r="I49" s="288">
        <f>COUNTIFS(vill, "да", sluzh_1, "да",ecology,"участник",ovz,"да")+COUNTIFS(vill, "да",sluzh_1, "да",ecology,"призер",ovz,"да")+COUNTIFS(vill, "да", sluzh_1, "да",ecology,"победитель",ovz,"да")</f>
        <v>0</v>
      </c>
      <c r="J49" s="286">
        <f>COUNTIFS(city, "да",  sluzh_1, "да",ecology, "победитель")</f>
        <v>0</v>
      </c>
      <c r="K49" s="286">
        <f>COUNTIFS(city, "да", sluzh_1, "да",ecology,"победитель",ovz,"да")</f>
        <v>0</v>
      </c>
      <c r="L49" s="287">
        <f>COUNTIFS(vill, "да",  sluzh_1, "да",ecology, "победитель")</f>
        <v>0</v>
      </c>
      <c r="M49" s="288">
        <f>COUNTIFS(vill, "да", sluzh_1, "да",ecology,"победитель",ovz,"да")</f>
        <v>0</v>
      </c>
      <c r="N49" s="286">
        <f>COUNTIFS(city, "да", sluzh_1, "да", ecology, "призер")</f>
        <v>0</v>
      </c>
      <c r="O49" s="286">
        <f>COUNTIFS(city, "да",sluzh_1, "да",ecology,"призер",ovz,"да")</f>
        <v>0</v>
      </c>
      <c r="P49" s="287">
        <f>COUNTIFS(vill, "да", sluzh_1, "да",ecology, "призер")</f>
        <v>0</v>
      </c>
      <c r="Q49" s="288">
        <f>COUNTIFS(vill, "да",sluzh_1, "да",ecology,"призер",ovz,"да")</f>
        <v>0</v>
      </c>
      <c r="R49" s="120">
        <f t="shared" si="1"/>
        <v>0</v>
      </c>
      <c r="S49" s="120">
        <f t="shared" si="2"/>
        <v>0</v>
      </c>
      <c r="T49" s="121">
        <f t="shared" si="3"/>
        <v>0</v>
      </c>
      <c r="U49" s="121">
        <f t="shared" si="4"/>
        <v>0</v>
      </c>
    </row>
    <row r="50" spans="1:21" ht="15.75">
      <c r="A50" s="45">
        <f t="shared" si="0"/>
        <v>138</v>
      </c>
      <c r="B50" s="46">
        <v>24</v>
      </c>
      <c r="C50" s="70" t="s">
        <v>18</v>
      </c>
      <c r="D50" s="2">
        <v>0</v>
      </c>
      <c r="E50" s="2">
        <v>0</v>
      </c>
      <c r="F50" s="286">
        <f>COUNTIFS(city, "да", sluzh_1, "да",econom, "участник")+COUNTIFS(city, "да", sluzh_1, "да", econom, "призер")+COUNTIFS(city, "да",  sluzh_1, "да",econom, "победитель")</f>
        <v>0</v>
      </c>
      <c r="G50" s="286">
        <f>COUNTIFS(city, "да", sluzh_1, "да",econom,"участник",ovz,"да")+COUNTIFS(city, "да",sluzh_1, "да",econom,"призер",ovz,"да")+COUNTIFS(city, "да", sluzh_1, "да",econom,"победитель",ovz,"да")</f>
        <v>0</v>
      </c>
      <c r="H50" s="287">
        <f>COUNTIFS(vill, "да", sluzh_1, "да",econom, "участник")+COUNTIFS(vill, "да", sluzh_1, "да",econom, "призер")+COUNTIFS(vill, "да",  sluzh_1, "да",econom, "победитель")</f>
        <v>0</v>
      </c>
      <c r="I50" s="288">
        <f>COUNTIFS(vill, "да", sluzh_1, "да",econom,"участник",ovz,"да")+COUNTIFS(vill, "да",sluzh_1, "да",econom,"призер",ovz,"да")+COUNTIFS(vill, "да", sluzh_1, "да",econom,"победитель",ovz,"да")</f>
        <v>0</v>
      </c>
      <c r="J50" s="286">
        <f>COUNTIFS(city, "да",  sluzh_1, "да",econom, "победитель")</f>
        <v>0</v>
      </c>
      <c r="K50" s="286">
        <f>COUNTIFS(city, "да", sluzh_1, "да",econom,"победитель",ovz,"да")</f>
        <v>0</v>
      </c>
      <c r="L50" s="287">
        <f>COUNTIFS(vill, "да",  sluzh_1, "да",econom, "победитель")</f>
        <v>0</v>
      </c>
      <c r="M50" s="288">
        <f>COUNTIFS(vill, "да", sluzh_1, "да",econom,"победитель",ovz,"да")</f>
        <v>0</v>
      </c>
      <c r="N50" s="286">
        <f>COUNTIFS(city, "да", sluzh_1, "да", econom, "призер")</f>
        <v>0</v>
      </c>
      <c r="O50" s="286">
        <f>COUNTIFS(city, "да",sluzh_1, "да",econom,"призер",ovz,"да")</f>
        <v>0</v>
      </c>
      <c r="P50" s="287">
        <f>COUNTIFS(vill, "да", sluzh_1, "да",econom, "призер")</f>
        <v>0</v>
      </c>
      <c r="Q50" s="288">
        <f>COUNTIFS(vill, "да",sluzh_1, "да",econom,"призер",ovz,"да")</f>
        <v>0</v>
      </c>
      <c r="R50" s="120">
        <f t="shared" si="1"/>
        <v>0</v>
      </c>
      <c r="S50" s="120">
        <f t="shared" si="2"/>
        <v>0</v>
      </c>
      <c r="T50" s="121">
        <f t="shared" si="3"/>
        <v>0</v>
      </c>
      <c r="U50" s="121">
        <f t="shared" si="4"/>
        <v>0</v>
      </c>
    </row>
    <row r="51" spans="1:21" s="26" customFormat="1" ht="19.5">
      <c r="A51" s="45">
        <f t="shared" si="0"/>
        <v>138</v>
      </c>
      <c r="B51" s="48" t="s">
        <v>60</v>
      </c>
      <c r="C51" s="49" t="s">
        <v>92</v>
      </c>
      <c r="D51" s="50"/>
      <c r="E51" s="51">
        <f t="shared" ref="E51:U51" si="5">SUM(E27:E50)</f>
        <v>14</v>
      </c>
      <c r="F51" s="118">
        <f t="shared" si="5"/>
        <v>0</v>
      </c>
      <c r="G51" s="52">
        <f t="shared" si="5"/>
        <v>0</v>
      </c>
      <c r="H51" s="118">
        <f t="shared" si="5"/>
        <v>144</v>
      </c>
      <c r="I51" s="52">
        <f t="shared" si="5"/>
        <v>0</v>
      </c>
      <c r="J51" s="52">
        <f t="shared" si="5"/>
        <v>0</v>
      </c>
      <c r="K51" s="52">
        <f t="shared" si="5"/>
        <v>0</v>
      </c>
      <c r="L51" s="52">
        <f t="shared" si="5"/>
        <v>6</v>
      </c>
      <c r="M51" s="52">
        <f t="shared" si="5"/>
        <v>0</v>
      </c>
      <c r="N51" s="52">
        <f t="shared" si="5"/>
        <v>0</v>
      </c>
      <c r="O51" s="52">
        <f t="shared" si="5"/>
        <v>0</v>
      </c>
      <c r="P51" s="52">
        <f t="shared" si="5"/>
        <v>6</v>
      </c>
      <c r="Q51" s="52">
        <f t="shared" si="5"/>
        <v>0</v>
      </c>
      <c r="R51" s="51">
        <f t="shared" si="5"/>
        <v>0</v>
      </c>
      <c r="S51" s="51">
        <f t="shared" si="5"/>
        <v>0</v>
      </c>
      <c r="T51" s="51">
        <f t="shared" si="5"/>
        <v>12</v>
      </c>
      <c r="U51" s="51">
        <f t="shared" si="5"/>
        <v>0</v>
      </c>
    </row>
    <row r="52" spans="1:21" ht="40.5" customHeight="1">
      <c r="F52" s="75" t="s">
        <v>88</v>
      </c>
      <c r="G52" s="75"/>
      <c r="H52" s="77">
        <f>F51+H51</f>
        <v>144</v>
      </c>
      <c r="T52" s="11">
        <f>R51+T51</f>
        <v>12</v>
      </c>
    </row>
    <row r="53" spans="1:21" ht="63" customHeight="1">
      <c r="F53" s="77" t="str">
        <f>IF('1'!BI19=H52, "пройдена сверка лист 1 и 3", "требуется проверка!")</f>
        <v>пройдена сверка лист 1 и 3</v>
      </c>
    </row>
  </sheetData>
  <sheetProtection password="CA9D" sheet="1" formatCells="0" formatColumns="0" formatRows="0"/>
  <conditionalFormatting sqref="O12:P18 F53">
    <cfRule type="containsText" dxfId="24" priority="11" operator="containsText" text="требуется">
      <formula>NOT(ISERROR(SEARCH("требуется",F12)))</formula>
    </cfRule>
  </conditionalFormatting>
  <conditionalFormatting sqref="K13">
    <cfRule type="containsText" dxfId="23" priority="4" operator="containsText" text="требуется">
      <formula>NOT(ISERROR(SEARCH("требуется",K13)))</formula>
    </cfRule>
  </conditionalFormatting>
  <conditionalFormatting sqref="K17">
    <cfRule type="containsText" dxfId="22" priority="3" operator="containsText" text="требуется">
      <formula>NOT(ISERROR(SEARCH("требуется",K17)))</formula>
    </cfRule>
  </conditionalFormatting>
  <conditionalFormatting sqref="H52">
    <cfRule type="containsText" dxfId="21" priority="2" operator="containsText" text="требуется">
      <formula>NOT(ISERROR(SEARCH("требуется",H52)))</formula>
    </cfRule>
  </conditionalFormatting>
  <conditionalFormatting sqref="F27:U50">
    <cfRule type="cellIs" dxfId="20" priority="1" operator="greaterThan">
      <formula>0</formula>
    </cfRule>
  </conditionalFormatting>
  <dataValidations count="1">
    <dataValidation type="list" allowBlank="1" showInputMessage="1" showErrorMessage="1" sqref="J1">
      <formula1>etap</formula1>
    </dataValidation>
  </dataValidations>
  <pageMargins left="0.31496062992125984" right="0.11811023622047245" top="0.15748031496062992" bottom="0.15748031496062992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3"/>
  <sheetViews>
    <sheetView topLeftCell="A40" workbookViewId="0">
      <selection activeCell="E27" sqref="E27:E50"/>
    </sheetView>
  </sheetViews>
  <sheetFormatPr defaultRowHeight="15"/>
  <cols>
    <col min="1" max="1" width="9.140625" style="22"/>
    <col min="2" max="2" width="10.85546875" style="34" customWidth="1"/>
    <col min="3" max="3" width="25.85546875" style="22" customWidth="1"/>
    <col min="4" max="4" width="16.7109375" style="22" customWidth="1"/>
    <col min="5" max="5" width="16" style="22" customWidth="1"/>
    <col min="6" max="6" width="12.140625" style="22" customWidth="1"/>
    <col min="7" max="9" width="12.140625" style="167" customWidth="1"/>
    <col min="10" max="10" width="16" style="167" bestFit="1" customWidth="1"/>
    <col min="11" max="17" width="12.140625" style="167" customWidth="1"/>
    <col min="18" max="21" width="12.140625" style="22" customWidth="1"/>
    <col min="22" max="16384" width="9.140625" style="22"/>
  </cols>
  <sheetData>
    <row r="1" spans="1:24" ht="31.5" customHeight="1">
      <c r="A1" s="7" t="s">
        <v>61</v>
      </c>
      <c r="B1" s="164">
        <f>'1'!$B$1</f>
        <v>138</v>
      </c>
      <c r="C1" s="103"/>
      <c r="D1" s="102" t="str">
        <f>VLOOKUP(B1,msu,2,0)</f>
        <v>Торжокский район</v>
      </c>
      <c r="E1" s="8"/>
      <c r="F1" s="8"/>
      <c r="G1" s="166"/>
      <c r="H1" s="179"/>
      <c r="I1" s="179"/>
      <c r="J1" s="187" t="str">
        <f>'1'!$M$1</f>
        <v>школьный этап</v>
      </c>
      <c r="K1" s="191"/>
      <c r="L1" s="191"/>
      <c r="M1" s="191"/>
      <c r="N1" s="191"/>
      <c r="P1" s="282"/>
      <c r="Q1" s="282"/>
      <c r="R1" s="146"/>
      <c r="S1" s="146"/>
      <c r="T1" s="146"/>
      <c r="U1" s="146"/>
    </row>
    <row r="2" spans="1:24" ht="15.75">
      <c r="A2" s="7"/>
      <c r="B2" s="25" t="s">
        <v>62</v>
      </c>
      <c r="C2" s="104"/>
      <c r="J2" s="188" t="s">
        <v>62</v>
      </c>
      <c r="L2" s="193"/>
      <c r="M2" s="193"/>
      <c r="N2" s="71"/>
      <c r="P2" s="282"/>
      <c r="Q2" s="282"/>
    </row>
    <row r="3" spans="1:24" s="32" customFormat="1"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24" s="32" customFormat="1" ht="18.75">
      <c r="A4" s="105" t="s">
        <v>142</v>
      </c>
      <c r="B4" s="33"/>
      <c r="C4" s="33"/>
      <c r="D4" s="33"/>
      <c r="E4" s="33"/>
      <c r="F4" s="33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33"/>
      <c r="S4" s="33"/>
      <c r="T4" s="33"/>
      <c r="U4" s="33"/>
    </row>
    <row r="5" spans="1:24">
      <c r="E5" s="35"/>
    </row>
    <row r="6" spans="1:24" s="36" customFormat="1" ht="31.5">
      <c r="A6" s="112" t="s">
        <v>193</v>
      </c>
      <c r="B6" s="113"/>
      <c r="C6" s="113"/>
      <c r="D6" s="113"/>
      <c r="E6" s="6">
        <v>0</v>
      </c>
      <c r="F6" s="36" t="s">
        <v>667</v>
      </c>
      <c r="H6" s="169"/>
      <c r="I6" s="169"/>
      <c r="J6" s="169"/>
      <c r="K6" s="169"/>
      <c r="L6" s="169"/>
      <c r="M6" s="169"/>
      <c r="N6" s="169"/>
      <c r="O6" s="169"/>
      <c r="P6" s="169"/>
      <c r="Q6" s="194"/>
    </row>
    <row r="7" spans="1:24" s="36" customFormat="1" ht="24" customHeight="1">
      <c r="B7" s="37" t="s">
        <v>133</v>
      </c>
      <c r="E7" s="6">
        <v>0</v>
      </c>
      <c r="F7" s="36" t="s">
        <v>667</v>
      </c>
      <c r="H7" s="169"/>
      <c r="I7" s="169"/>
      <c r="J7" s="169"/>
      <c r="K7" s="169"/>
      <c r="L7" s="169"/>
      <c r="M7" s="169"/>
      <c r="N7" s="169"/>
      <c r="O7" s="169"/>
      <c r="P7" s="169"/>
      <c r="Q7" s="194"/>
    </row>
    <row r="8" spans="1:24" s="36" customFormat="1" ht="15.75">
      <c r="B8" s="34"/>
      <c r="G8" s="169"/>
      <c r="H8" s="169"/>
      <c r="I8" s="169"/>
      <c r="J8" s="169"/>
      <c r="K8" s="169"/>
      <c r="L8" s="169"/>
      <c r="M8" s="169"/>
      <c r="N8" s="169"/>
      <c r="O8" s="194"/>
      <c r="P8" s="194"/>
      <c r="Q8" s="194"/>
      <c r="R8" s="39"/>
      <c r="S8" s="39"/>
      <c r="T8" s="39"/>
      <c r="U8" s="39"/>
      <c r="V8" s="39"/>
    </row>
    <row r="9" spans="1:24" s="36" customFormat="1" ht="15.75">
      <c r="B9" s="34"/>
      <c r="G9" s="169"/>
      <c r="H9" s="169"/>
      <c r="I9" s="169"/>
      <c r="J9" s="169"/>
      <c r="K9" s="169"/>
      <c r="L9" s="169"/>
      <c r="M9" s="169"/>
      <c r="N9" s="169"/>
      <c r="O9" s="194"/>
      <c r="P9" s="194"/>
      <c r="Q9" s="194"/>
      <c r="R9" s="39"/>
      <c r="S9" s="39"/>
      <c r="T9" s="39"/>
      <c r="U9" s="39"/>
      <c r="V9" s="39"/>
    </row>
    <row r="10" spans="1:24" s="36" customFormat="1" ht="15.75">
      <c r="B10" s="34"/>
      <c r="C10" s="40" t="s">
        <v>57</v>
      </c>
      <c r="G10" s="169"/>
      <c r="H10" s="169"/>
      <c r="I10" s="169"/>
      <c r="J10" s="169"/>
      <c r="K10" s="169"/>
      <c r="L10" s="194"/>
      <c r="M10" s="194"/>
      <c r="N10" s="194"/>
      <c r="O10" s="194"/>
      <c r="P10" s="194"/>
      <c r="Q10" s="194"/>
      <c r="R10" s="39"/>
      <c r="S10" s="39"/>
      <c r="T10" s="39"/>
      <c r="U10" s="39"/>
      <c r="V10" s="39"/>
    </row>
    <row r="11" spans="1:24" s="36" customFormat="1" ht="15.75">
      <c r="B11" s="34"/>
      <c r="E11" s="41" t="s">
        <v>55</v>
      </c>
      <c r="F11" s="41" t="s">
        <v>54</v>
      </c>
      <c r="G11" s="170" t="s">
        <v>58</v>
      </c>
      <c r="H11" s="169"/>
      <c r="I11" s="184"/>
      <c r="J11" s="169"/>
      <c r="K11" s="169"/>
      <c r="L11" s="194"/>
      <c r="M11" s="194"/>
      <c r="N11" s="194"/>
      <c r="O11" s="194"/>
      <c r="P11" s="194"/>
      <c r="Q11" s="194"/>
      <c r="R11" s="39"/>
      <c r="S11" s="39"/>
      <c r="T11" s="39"/>
      <c r="U11" s="39"/>
      <c r="V11" s="39"/>
      <c r="W11" s="39"/>
      <c r="X11" s="39"/>
    </row>
    <row r="12" spans="1:24" s="36" customFormat="1" ht="15.75">
      <c r="C12" s="37"/>
      <c r="E12" s="140"/>
      <c r="F12" s="140"/>
      <c r="G12" s="171"/>
      <c r="H12" s="169"/>
      <c r="I12" s="184"/>
      <c r="J12" s="169"/>
      <c r="K12" s="169"/>
      <c r="L12" s="194"/>
      <c r="M12" s="194"/>
      <c r="N12" s="194"/>
      <c r="O12" s="71"/>
      <c r="P12" s="71"/>
      <c r="Q12" s="197"/>
      <c r="R12" s="72"/>
      <c r="S12" s="72"/>
      <c r="T12" s="72"/>
      <c r="U12" s="39"/>
      <c r="V12" s="39"/>
      <c r="W12" s="39"/>
      <c r="X12" s="39"/>
    </row>
    <row r="13" spans="1:24" s="36" customFormat="1" ht="15.75">
      <c r="A13" s="163" t="s">
        <v>668</v>
      </c>
      <c r="C13" s="79" t="s">
        <v>128</v>
      </c>
      <c r="E13" s="2"/>
      <c r="F13" s="2">
        <v>0</v>
      </c>
      <c r="G13" s="75">
        <f>SUM(E13:F13)</f>
        <v>0</v>
      </c>
      <c r="H13" s="169"/>
      <c r="I13" s="75" t="s">
        <v>164</v>
      </c>
      <c r="J13" s="189"/>
      <c r="K13" s="192" t="str">
        <f>IF(G13=SUM('1'!C14:D15),"пройдена сверка лист 1 и 3", "требуется проверка")</f>
        <v>пройдена сверка лист 1 и 3</v>
      </c>
      <c r="L13" s="194"/>
      <c r="M13" s="194"/>
      <c r="N13" s="194"/>
      <c r="O13" s="71"/>
      <c r="P13" s="71"/>
      <c r="Q13" s="197"/>
      <c r="R13" s="72"/>
      <c r="S13" s="72"/>
      <c r="T13" s="72"/>
      <c r="U13" s="39"/>
      <c r="V13" s="39"/>
    </row>
    <row r="14" spans="1:24" s="36" customFormat="1" ht="15.75">
      <c r="B14" s="115" t="s">
        <v>140</v>
      </c>
      <c r="C14" s="89"/>
      <c r="E14" s="140"/>
      <c r="F14" s="140"/>
      <c r="G14" s="171"/>
      <c r="H14" s="169"/>
      <c r="I14" s="184"/>
      <c r="J14" s="169"/>
      <c r="K14" s="169"/>
      <c r="L14" s="194"/>
      <c r="M14" s="194"/>
      <c r="N14" s="194"/>
      <c r="O14" s="71"/>
      <c r="P14" s="71"/>
      <c r="Q14" s="197"/>
      <c r="R14" s="72"/>
      <c r="S14" s="72"/>
      <c r="T14" s="72"/>
      <c r="U14" s="39"/>
      <c r="V14" s="39"/>
    </row>
    <row r="15" spans="1:24" s="36" customFormat="1" ht="15.75">
      <c r="B15" s="89"/>
      <c r="C15" s="90"/>
      <c r="E15" s="140"/>
      <c r="F15" s="140"/>
      <c r="G15" s="171"/>
      <c r="H15" s="169"/>
      <c r="I15" s="169"/>
      <c r="J15" s="169"/>
      <c r="K15" s="169"/>
      <c r="L15" s="194"/>
      <c r="M15" s="194"/>
      <c r="N15" s="194"/>
      <c r="O15" s="71"/>
      <c r="P15" s="71"/>
      <c r="Q15" s="197"/>
      <c r="R15" s="72"/>
      <c r="S15" s="72"/>
      <c r="T15" s="72"/>
      <c r="U15" s="39"/>
      <c r="V15" s="39"/>
    </row>
    <row r="16" spans="1:24" s="36" customFormat="1" ht="15.75">
      <c r="B16" s="89"/>
      <c r="C16" s="90"/>
      <c r="E16" s="140"/>
      <c r="F16" s="140"/>
      <c r="G16" s="171"/>
      <c r="H16" s="169"/>
      <c r="I16" s="169"/>
      <c r="J16" s="169"/>
      <c r="K16" s="169"/>
      <c r="L16" s="194"/>
      <c r="M16" s="194"/>
      <c r="N16" s="194"/>
      <c r="O16" s="71"/>
      <c r="P16" s="71"/>
      <c r="Q16" s="197"/>
      <c r="R16" s="72"/>
      <c r="S16" s="72"/>
      <c r="T16" s="72"/>
      <c r="U16" s="39"/>
      <c r="V16" s="39"/>
    </row>
    <row r="17" spans="1:22" s="36" customFormat="1" ht="15.75">
      <c r="B17" s="91"/>
      <c r="C17" s="92" t="s">
        <v>128</v>
      </c>
      <c r="E17" s="161">
        <f>COUNTIFS(sluzh_2,"да",city,"да",kolvo,"&gt;1")</f>
        <v>0</v>
      </c>
      <c r="F17" s="161">
        <f>COUNTIFS(sluzh_2,"да",vill,"да",kolvo,"&gt;1")</f>
        <v>0</v>
      </c>
      <c r="G17" s="75">
        <f>SUM(E17:F17)</f>
        <v>0</v>
      </c>
      <c r="H17" s="169"/>
      <c r="I17" s="75" t="s">
        <v>164</v>
      </c>
      <c r="J17" s="189"/>
      <c r="K17" s="192" t="str">
        <f>IF(G17=SUM('1'!M14:BH15),"пройдена сверка лист 1 и 3", "требуется проверка")</f>
        <v>пройдена сверка лист 1 и 3</v>
      </c>
      <c r="L17" s="194"/>
      <c r="M17" s="194"/>
      <c r="N17" s="194"/>
      <c r="O17" s="71"/>
      <c r="P17" s="71"/>
      <c r="Q17" s="197"/>
      <c r="R17" s="72"/>
      <c r="S17" s="72"/>
      <c r="T17" s="72"/>
      <c r="U17" s="39"/>
      <c r="V17" s="39"/>
    </row>
    <row r="18" spans="1:22" s="36" customFormat="1" ht="15.75">
      <c r="B18" s="81" t="s">
        <v>59</v>
      </c>
      <c r="C18" s="82"/>
      <c r="E18" s="140"/>
      <c r="F18" s="140"/>
      <c r="G18" s="171"/>
      <c r="H18" s="169"/>
      <c r="I18" s="169"/>
      <c r="J18" s="169"/>
      <c r="K18" s="169"/>
      <c r="L18" s="194"/>
      <c r="M18" s="194"/>
      <c r="N18" s="196"/>
      <c r="O18" s="196"/>
      <c r="P18" s="196"/>
      <c r="Q18" s="196"/>
      <c r="R18" s="72"/>
      <c r="S18" s="72"/>
      <c r="T18" s="72"/>
      <c r="U18" s="39"/>
      <c r="V18" s="39"/>
    </row>
    <row r="19" spans="1:22" s="36" customFormat="1" ht="15.75">
      <c r="B19" s="43"/>
      <c r="C19" s="37"/>
      <c r="E19" s="140"/>
      <c r="F19" s="140"/>
      <c r="G19" s="171"/>
      <c r="H19" s="169"/>
      <c r="I19" s="185"/>
      <c r="J19" s="169"/>
      <c r="K19" s="169"/>
      <c r="L19" s="194"/>
      <c r="M19" s="194"/>
      <c r="N19" s="196"/>
      <c r="O19" s="196"/>
      <c r="P19" s="196"/>
      <c r="Q19" s="196"/>
      <c r="R19" s="72"/>
      <c r="S19" s="72"/>
      <c r="T19" s="72"/>
      <c r="U19" s="39"/>
      <c r="V19" s="39"/>
    </row>
    <row r="20" spans="1:22" s="36" customFormat="1" ht="15.75">
      <c r="B20" s="43"/>
      <c r="C20" s="37"/>
      <c r="E20" s="140"/>
      <c r="F20" s="140"/>
      <c r="G20" s="171"/>
      <c r="H20" s="169"/>
      <c r="I20" s="185"/>
      <c r="J20" s="169"/>
      <c r="K20" s="169"/>
      <c r="L20" s="169"/>
      <c r="M20" s="169"/>
      <c r="N20" s="185"/>
      <c r="O20" s="185"/>
      <c r="P20" s="185"/>
      <c r="Q20" s="185"/>
      <c r="R20" s="43"/>
      <c r="S20" s="43"/>
      <c r="T20" s="43"/>
      <c r="U20" s="39"/>
    </row>
    <row r="21" spans="1:22" s="36" customFormat="1" ht="15.75">
      <c r="A21" s="163" t="s">
        <v>668</v>
      </c>
      <c r="B21" s="43"/>
      <c r="C21" s="98" t="s">
        <v>128</v>
      </c>
      <c r="E21" s="2">
        <v>0</v>
      </c>
      <c r="F21" s="2">
        <v>0</v>
      </c>
      <c r="G21" s="172">
        <f>SUM(E21:F21)</f>
        <v>0</v>
      </c>
      <c r="H21" s="169"/>
      <c r="I21" s="185"/>
      <c r="J21" s="169"/>
      <c r="K21" s="169"/>
      <c r="L21" s="169"/>
      <c r="M21" s="169"/>
      <c r="N21" s="185"/>
      <c r="O21" s="185"/>
      <c r="P21" s="185"/>
      <c r="Q21" s="185"/>
      <c r="R21" s="43"/>
      <c r="S21" s="43"/>
      <c r="T21" s="43"/>
      <c r="U21" s="39"/>
    </row>
    <row r="22" spans="1:22" s="36" customFormat="1" ht="15.75">
      <c r="A22" s="43"/>
      <c r="B22" s="43"/>
      <c r="C22" s="79"/>
      <c r="E22" s="72"/>
      <c r="F22" s="72"/>
      <c r="G22" s="185"/>
      <c r="H22" s="169"/>
      <c r="I22" s="185"/>
      <c r="J22" s="169"/>
      <c r="K22" s="169"/>
      <c r="L22" s="169"/>
      <c r="M22" s="169"/>
      <c r="N22" s="185"/>
      <c r="O22" s="185"/>
      <c r="P22" s="185"/>
      <c r="Q22" s="185"/>
      <c r="R22" s="43"/>
      <c r="S22" s="43"/>
      <c r="T22" s="43"/>
      <c r="U22" s="39"/>
    </row>
    <row r="23" spans="1:22" ht="15.75">
      <c r="A23" s="43"/>
      <c r="B23" s="123"/>
      <c r="C23" s="35"/>
    </row>
    <row r="24" spans="1:22" ht="45">
      <c r="A24" s="38" t="s">
        <v>64</v>
      </c>
      <c r="B24" s="124" t="s">
        <v>0</v>
      </c>
      <c r="C24" s="125" t="s">
        <v>1</v>
      </c>
      <c r="D24" s="29" t="s">
        <v>121</v>
      </c>
      <c r="E24" s="29" t="s">
        <v>52</v>
      </c>
      <c r="F24" s="176" t="s">
        <v>143</v>
      </c>
      <c r="G24" s="177"/>
      <c r="H24" s="180"/>
      <c r="I24" s="180"/>
      <c r="J24" s="190" t="s">
        <v>2</v>
      </c>
      <c r="K24" s="190"/>
      <c r="L24" s="190"/>
      <c r="M24" s="195"/>
      <c r="N24" s="190" t="s">
        <v>3</v>
      </c>
      <c r="O24" s="190"/>
      <c r="P24" s="190"/>
      <c r="Q24" s="195"/>
      <c r="R24" s="27" t="s">
        <v>919</v>
      </c>
      <c r="S24" s="27"/>
      <c r="T24" s="27"/>
      <c r="U24" s="28"/>
    </row>
    <row r="25" spans="1:22" ht="15.75">
      <c r="A25" s="67" t="s">
        <v>62</v>
      </c>
      <c r="B25" s="322"/>
      <c r="C25" s="322"/>
      <c r="D25" s="322"/>
      <c r="E25" s="322"/>
      <c r="F25" s="85" t="s">
        <v>55</v>
      </c>
      <c r="G25" s="173"/>
      <c r="H25" s="181" t="s">
        <v>54</v>
      </c>
      <c r="I25" s="186"/>
      <c r="J25" s="173" t="s">
        <v>55</v>
      </c>
      <c r="K25" s="173"/>
      <c r="L25" s="181" t="s">
        <v>54</v>
      </c>
      <c r="M25" s="186"/>
      <c r="N25" s="173" t="s">
        <v>55</v>
      </c>
      <c r="O25" s="173"/>
      <c r="P25" s="181" t="s">
        <v>54</v>
      </c>
      <c r="Q25" s="186"/>
      <c r="R25" s="85" t="s">
        <v>55</v>
      </c>
      <c r="S25" s="85"/>
      <c r="T25" s="86" t="s">
        <v>54</v>
      </c>
      <c r="U25" s="87"/>
    </row>
    <row r="26" spans="1:22" s="44" customFormat="1" ht="75">
      <c r="A26" s="326"/>
      <c r="B26" s="322"/>
      <c r="C26" s="69" t="s">
        <v>112</v>
      </c>
      <c r="D26" s="323" t="s">
        <v>954</v>
      </c>
      <c r="E26" s="323" t="s">
        <v>954</v>
      </c>
      <c r="F26" s="97" t="s">
        <v>129</v>
      </c>
      <c r="G26" s="174" t="s">
        <v>131</v>
      </c>
      <c r="H26" s="174" t="s">
        <v>129</v>
      </c>
      <c r="I26" s="174" t="s">
        <v>131</v>
      </c>
      <c r="J26" s="174" t="s">
        <v>129</v>
      </c>
      <c r="K26" s="174" t="s">
        <v>131</v>
      </c>
      <c r="L26" s="174" t="s">
        <v>129</v>
      </c>
      <c r="M26" s="174" t="s">
        <v>131</v>
      </c>
      <c r="N26" s="174" t="s">
        <v>129</v>
      </c>
      <c r="O26" s="174" t="s">
        <v>131</v>
      </c>
      <c r="P26" s="174" t="s">
        <v>129</v>
      </c>
      <c r="Q26" s="174" t="s">
        <v>131</v>
      </c>
      <c r="R26" s="97" t="s">
        <v>129</v>
      </c>
      <c r="S26" s="97" t="s">
        <v>131</v>
      </c>
      <c r="T26" s="97" t="s">
        <v>129</v>
      </c>
      <c r="U26" s="97" t="s">
        <v>131</v>
      </c>
    </row>
    <row r="27" spans="1:22" ht="15.75">
      <c r="A27" s="45">
        <f>$B$1</f>
        <v>138</v>
      </c>
      <c r="B27" s="46">
        <v>1</v>
      </c>
      <c r="C27" s="70" t="s">
        <v>13</v>
      </c>
      <c r="D27" s="3">
        <v>0</v>
      </c>
      <c r="E27" s="3">
        <v>0</v>
      </c>
      <c r="F27" s="283">
        <f>COUNTIFS(city, "да", sluzh_2, "да", engl, "участник")+COUNTIFS(city, "да", sluzh_2, "да", engl, "призер")+COUNTIFS(city, "да",  sluzh_2, "да",engl, "победитель")</f>
        <v>0</v>
      </c>
      <c r="G27" s="283">
        <f>COUNTIFS(city, "да", sluzh_2, "да",engl,"участник",ovz,"да")+COUNTIFS(city, "да",sluzh_2, "да",engl,"призер",ovz,"да")+COUNTIFS(city, "да", sluzh_2, "да",engl,"победитель",ovz,"да")</f>
        <v>0</v>
      </c>
      <c r="H27" s="284">
        <f>COUNTIFS(vill, "да", sluzh_2, "да", engl, "участник")+COUNTIFS(vill, "да", sluzh_2, "да", engl, "призер")+COUNTIFS(vill, "да",  sluzh_2, "да",engl, "победитель")</f>
        <v>0</v>
      </c>
      <c r="I27" s="285">
        <f>COUNTIFS(vill, "да", sluzh_2, "да",engl,"участник",ovz,"да")+COUNTIFS(vill, "да",sluzh_2, "да",engl,"призер",ovz,"да")+COUNTIFS(vill, "да", sluzh_2, "да",engl,"победитель",ovz,"да")</f>
        <v>0</v>
      </c>
      <c r="J27" s="283">
        <f>COUNTIFS(city, "да",  sluzh_2, "да",engl, "победитель")</f>
        <v>0</v>
      </c>
      <c r="K27" s="283">
        <f>COUNTIFS(city, "да", sluzh_2, "да",engl,"победитель",ovz,"да")</f>
        <v>0</v>
      </c>
      <c r="L27" s="284">
        <f>COUNTIFS(vill, "да",  sluzh_2, "да",engl, "победитель")</f>
        <v>0</v>
      </c>
      <c r="M27" s="285">
        <f>COUNTIFS(vill, "да", sluzh_2, "да",engl,"победитель",ovz,"да")</f>
        <v>0</v>
      </c>
      <c r="N27" s="283">
        <f>COUNTIFS(city, "да", sluzh_2, "да", engl, "призер")</f>
        <v>0</v>
      </c>
      <c r="O27" s="283">
        <f>COUNTIFS(city, "да",sluzh_2, "да",engl,"призер",ovz,"да")</f>
        <v>0</v>
      </c>
      <c r="P27" s="284">
        <f>COUNTIFS(vill, "да", sluzh_2, "да", engl, "призер")</f>
        <v>0</v>
      </c>
      <c r="Q27" s="285">
        <f>COUNTIFS(vill, "да",sluzh_2, "да",engl,"призер",ovz,"да")</f>
        <v>0</v>
      </c>
      <c r="R27" s="120">
        <f>SUM(J27,N27)</f>
        <v>0</v>
      </c>
      <c r="S27" s="120">
        <f>SUM(K27,O27)</f>
        <v>0</v>
      </c>
      <c r="T27" s="121">
        <f>SUM(L27,P27)</f>
        <v>0</v>
      </c>
      <c r="U27" s="121">
        <f>SUM(M27,Q27)</f>
        <v>0</v>
      </c>
    </row>
    <row r="28" spans="1:22" ht="15.75">
      <c r="A28" s="45">
        <f t="shared" ref="A28:A51" si="0">$B$1</f>
        <v>138</v>
      </c>
      <c r="B28" s="46">
        <v>2</v>
      </c>
      <c r="C28" s="70" t="s">
        <v>19</v>
      </c>
      <c r="D28" s="3">
        <v>0</v>
      </c>
      <c r="E28" s="3">
        <v>0</v>
      </c>
      <c r="F28" s="283">
        <f>COUNTIFS(city, "да", sluzh_2, "да", astr, "участник")+COUNTIFS(city, "да", sluzh_2, "да", astr, "призер")+COUNTIFS(city, "да",  sluzh_2, "да",astr, "победитель")</f>
        <v>0</v>
      </c>
      <c r="G28" s="283">
        <f>COUNTIFS(city, "да", sluzh_2, "да",astr,"участник",ovz,"да")+COUNTIFS(city, "да",sluzh_2, "да",astr,"призер",ovz,"да")+COUNTIFS(city, "да", sluzh_2, "да",astr,"победитель",ovz,"да")</f>
        <v>0</v>
      </c>
      <c r="H28" s="284">
        <f>COUNTIFS(vill, "да", sluzh_2, "да", astr, "участник")+COUNTIFS(vill, "да", sluzh_2, "да", astr, "призер")+COUNTIFS(vill, "да",  sluzh_2, "да",astr, "победитель")</f>
        <v>0</v>
      </c>
      <c r="I28" s="285">
        <f>COUNTIFS(vill, "да", sluzh_2, "да",astr,"участник",ovz,"да")+COUNTIFS(vill, "да",sluzh_2, "да",astr,"призер",ovz,"да")+COUNTIFS(vill, "да", sluzh_2, "да",astr,"победитель",ovz,"да")</f>
        <v>0</v>
      </c>
      <c r="J28" s="283">
        <f>COUNTIFS(city, "да",  sluzh_2, "да",astr, "победитель")</f>
        <v>0</v>
      </c>
      <c r="K28" s="283">
        <f>COUNTIFS(city, "да", sluzh_2, "да",astr,"победитель",ovz,"да")</f>
        <v>0</v>
      </c>
      <c r="L28" s="284">
        <f>COUNTIFS(vill, "да",  sluzh_2, "да",astr, "победитель")</f>
        <v>0</v>
      </c>
      <c r="M28" s="285">
        <f>COUNTIFS(vill, "да", sluzh_2, "да",astr,"победитель",ovz,"да")</f>
        <v>0</v>
      </c>
      <c r="N28" s="283">
        <f>COUNTIFS(city, "да", sluzh_2, "да", astr, "призер")</f>
        <v>0</v>
      </c>
      <c r="O28" s="283">
        <f>COUNTIFS(city, "да",sluzh_2, "да",astr,"призер",ovz,"да")</f>
        <v>0</v>
      </c>
      <c r="P28" s="284">
        <f>COUNTIFS(vill, "да", sluzh_2, "да", astr, "призер")</f>
        <v>0</v>
      </c>
      <c r="Q28" s="285">
        <f>COUNTIFS(vill, "да",sluzh_2, "да",astr,"призер",ovz,"да")</f>
        <v>0</v>
      </c>
      <c r="R28" s="120">
        <f t="shared" ref="R28:U50" si="1">SUM(J28,N28)</f>
        <v>0</v>
      </c>
      <c r="S28" s="120">
        <f t="shared" si="1"/>
        <v>0</v>
      </c>
      <c r="T28" s="121">
        <f t="shared" si="1"/>
        <v>0</v>
      </c>
      <c r="U28" s="121">
        <f t="shared" si="1"/>
        <v>0</v>
      </c>
    </row>
    <row r="29" spans="1:22" ht="15.75">
      <c r="A29" s="45">
        <f t="shared" si="0"/>
        <v>138</v>
      </c>
      <c r="B29" s="46">
        <v>3</v>
      </c>
      <c r="C29" s="70" t="s">
        <v>8</v>
      </c>
      <c r="D29" s="3">
        <v>0</v>
      </c>
      <c r="E29" s="3">
        <v>0</v>
      </c>
      <c r="F29" s="283">
        <f>COUNTIFS(city, "да", sluzh_2, "да", bio, "участник")+COUNTIFS(city, "да", sluzh_2, "да", bio, "призер")+COUNTIFS(city, "да",  sluzh_2, "да",bio, "победитель")</f>
        <v>0</v>
      </c>
      <c r="G29" s="283">
        <f>COUNTIFS(city, "да", sluzh_2, "да",bio,"участник",ovz,"да")+COUNTIFS(city, "да",sluzh_2, "да",bio,"призер",ovz,"да")+COUNTIFS(city, "да", sluzh_2, "да",bio,"победитель",ovz,"да")</f>
        <v>0</v>
      </c>
      <c r="H29" s="284">
        <f>COUNTIFS(vill, "да", sluzh_2, "да", bio, "участник")+COUNTIFS(vill, "да", sluzh_2, "да", bio, "призер")+COUNTIFS(vill, "да",  sluzh_2, "да",bio, "победитель")</f>
        <v>0</v>
      </c>
      <c r="I29" s="285">
        <f>COUNTIFS(vill, "да", sluzh_2, "да",bio,"участник",ovz,"да")+COUNTIFS(vill, "да",sluzh_2, "да",bio,"призер",ovz,"да")+COUNTIFS(vill, "да", sluzh_2, "да",bio,"победитель",ovz,"да")</f>
        <v>0</v>
      </c>
      <c r="J29" s="283">
        <f>COUNTIFS(city, "да",  sluzh_2, "да",bio, "победитель")</f>
        <v>0</v>
      </c>
      <c r="K29" s="283">
        <f>COUNTIFS(city, "да", sluzh_2, "да",bio,"победитель",ovz,"да")</f>
        <v>0</v>
      </c>
      <c r="L29" s="284">
        <f>COUNTIFS(vill, "да",  sluzh_2, "да",bio, "победитель")</f>
        <v>0</v>
      </c>
      <c r="M29" s="285">
        <f>COUNTIFS(vill, "да", sluzh_2, "да",bio,"победитель",ovz,"да")</f>
        <v>0</v>
      </c>
      <c r="N29" s="283">
        <f>COUNTIFS(city, "да", sluzh_2, "да", bio, "призер")</f>
        <v>0</v>
      </c>
      <c r="O29" s="283">
        <f>COUNTIFS(city, "да",sluzh_2, "да",bio,"призер",ovz,"да")</f>
        <v>0</v>
      </c>
      <c r="P29" s="284">
        <f>COUNTIFS(vill, "да", sluzh_2, "да", bio, "призер")</f>
        <v>0</v>
      </c>
      <c r="Q29" s="285">
        <f>COUNTIFS(vill, "да",sluzh_2, "да",bio,"призер",ovz,"да")</f>
        <v>0</v>
      </c>
      <c r="R29" s="120">
        <f t="shared" si="1"/>
        <v>0</v>
      </c>
      <c r="S29" s="120">
        <f t="shared" si="1"/>
        <v>0</v>
      </c>
      <c r="T29" s="121">
        <f t="shared" si="1"/>
        <v>0</v>
      </c>
      <c r="U29" s="121">
        <f t="shared" si="1"/>
        <v>0</v>
      </c>
    </row>
    <row r="30" spans="1:22" ht="15.75">
      <c r="A30" s="45">
        <f t="shared" si="0"/>
        <v>138</v>
      </c>
      <c r="B30" s="46">
        <v>4</v>
      </c>
      <c r="C30" s="70" t="s">
        <v>9</v>
      </c>
      <c r="D30" s="3">
        <v>0</v>
      </c>
      <c r="E30" s="3">
        <v>0</v>
      </c>
      <c r="F30" s="283">
        <f>COUNTIFS(city, "да", sluzh_2, "да", geo, "участник")+COUNTIFS(city, "да", sluzh_2, "да", geo, "призер")+COUNTIFS(city, "да",  sluzh_2, "да",geo, "победитель")</f>
        <v>0</v>
      </c>
      <c r="G30" s="283">
        <f>COUNTIFS(city, "да", sluzh_2, "да",geo,"участник",ovz,"да")+COUNTIFS(city, "да",sluzh_2, "да",geo,"призер",ovz,"да")+COUNTIFS(city, "да", sluzh_2, "да",geo,"победитель",ovz,"да")</f>
        <v>0</v>
      </c>
      <c r="H30" s="284">
        <f>COUNTIFS(vill, "да", sluzh_2, "да", geo, "участник")+COUNTIFS(vill, "да", sluzh_2, "да", geo, "призер")+COUNTIFS(vill, "да",  sluzh_2, "да",geo, "победитель")</f>
        <v>0</v>
      </c>
      <c r="I30" s="285">
        <f>COUNTIFS(vill, "да", sluzh_2, "да",geo,"участник",ovz,"да")+COUNTIFS(vill, "да",sluzh_2, "да",geo,"призер",ovz,"да")+COUNTIFS(vill, "да", sluzh_2, "да",geo,"победитель",ovz,"да")</f>
        <v>0</v>
      </c>
      <c r="J30" s="283">
        <f>COUNTIFS(city, "да",  sluzh_2, "да",geo, "победитель")</f>
        <v>0</v>
      </c>
      <c r="K30" s="283">
        <f>COUNTIFS(city, "да", sluzh_2, "да",geo,"победитель",ovz,"да")</f>
        <v>0</v>
      </c>
      <c r="L30" s="284">
        <f>COUNTIFS(vill, "да",  sluzh_2, "да",geo, "победитель")</f>
        <v>0</v>
      </c>
      <c r="M30" s="285">
        <f>COUNTIFS(vill, "да", sluzh_2, "да",geo,"победитель",ovz,"да")</f>
        <v>0</v>
      </c>
      <c r="N30" s="283">
        <f>COUNTIFS(city, "да", sluzh_2, "да", geo, "призер")</f>
        <v>0</v>
      </c>
      <c r="O30" s="283">
        <f>COUNTIFS(city, "да",sluzh_2, "да",geo,"призер",ovz,"да")</f>
        <v>0</v>
      </c>
      <c r="P30" s="284">
        <f>COUNTIFS(vill, "да", sluzh_2, "да", geo, "призер")</f>
        <v>0</v>
      </c>
      <c r="Q30" s="285">
        <f>COUNTIFS(vill, "да",sluzh_2, "да",geo,"призер",ovz,"да")</f>
        <v>0</v>
      </c>
      <c r="R30" s="120">
        <f t="shared" si="1"/>
        <v>0</v>
      </c>
      <c r="S30" s="120">
        <f t="shared" si="1"/>
        <v>0</v>
      </c>
      <c r="T30" s="121">
        <f t="shared" si="1"/>
        <v>0</v>
      </c>
      <c r="U30" s="121">
        <f t="shared" si="1"/>
        <v>0</v>
      </c>
    </row>
    <row r="31" spans="1:22" ht="15.75">
      <c r="A31" s="45">
        <f t="shared" si="0"/>
        <v>138</v>
      </c>
      <c r="B31" s="46">
        <v>5</v>
      </c>
      <c r="C31" s="70" t="s">
        <v>49</v>
      </c>
      <c r="D31" s="3">
        <v>0</v>
      </c>
      <c r="E31" s="3">
        <v>0</v>
      </c>
      <c r="F31" s="283">
        <f>COUNTIFS(city, "да", sluzh_2, "да", ikt, "участник")+COUNTIFS(city, "да", sluzh_2, "да", ikt, "призер")+COUNTIFS(city, "да",  sluzh_2, "да",ikt, "победитель")</f>
        <v>0</v>
      </c>
      <c r="G31" s="283">
        <f>COUNTIFS(city, "да", sluzh_2, "да",ikt,"участник",ovz,"да")+COUNTIFS(city, "да",sluzh_2, "да",ikt,"призер",ovz,"да")+COUNTIFS(city, "да", sluzh_2, "да",ikt,"победитель",ovz,"да")</f>
        <v>0</v>
      </c>
      <c r="H31" s="284">
        <f>COUNTIFS(vill, "да", sluzh_2, "да", ikt, "участник")+COUNTIFS(vill, "да", sluzh_2, "да", ikt, "призер")+COUNTIFS(vill, "да",  sluzh_2, "да",ikt, "победитель")</f>
        <v>0</v>
      </c>
      <c r="I31" s="285">
        <f>COUNTIFS(vill, "да", sluzh_2, "да",ikt,"участник",ovz,"да")+COUNTIFS(vill, "да",sluzh_2, "да",ikt,"призер",ovz,"да")+COUNTIFS(vill, "да", sluzh_2, "да",ikt,"победитель",ovz,"да")</f>
        <v>0</v>
      </c>
      <c r="J31" s="283">
        <f>COUNTIFS(city, "да",  sluzh_2, "да",ikt, "победитель")</f>
        <v>0</v>
      </c>
      <c r="K31" s="283">
        <f>COUNTIFS(city, "да", sluzh_2, "да",ikt,"победитель",ovz,"да")</f>
        <v>0</v>
      </c>
      <c r="L31" s="284">
        <f>COUNTIFS(vill, "да",  sluzh_2, "да",ikt, "победитель")</f>
        <v>0</v>
      </c>
      <c r="M31" s="285">
        <f>COUNTIFS(vill, "да", sluzh_2, "да",ikt,"победитель",ovz,"да")</f>
        <v>0</v>
      </c>
      <c r="N31" s="283">
        <f>COUNTIFS(city, "да", sluzh_2, "да", ikt, "призер")</f>
        <v>0</v>
      </c>
      <c r="O31" s="283">
        <f>COUNTIFS(city, "да",sluzh_2, "да",ikt,"призер",ovz,"да")</f>
        <v>0</v>
      </c>
      <c r="P31" s="284">
        <f>COUNTIFS(vill, "да", sluzh_2, "да", ikt, "призер")</f>
        <v>0</v>
      </c>
      <c r="Q31" s="285">
        <f>COUNTIFS(vill, "да",sluzh_2, "да",ikt,"призер",ovz,"да")</f>
        <v>0</v>
      </c>
      <c r="R31" s="120">
        <f t="shared" si="1"/>
        <v>0</v>
      </c>
      <c r="S31" s="120">
        <f t="shared" si="1"/>
        <v>0</v>
      </c>
      <c r="T31" s="121">
        <f t="shared" si="1"/>
        <v>0</v>
      </c>
      <c r="U31" s="121">
        <f t="shared" si="1"/>
        <v>0</v>
      </c>
    </row>
    <row r="32" spans="1:22" ht="33.75" customHeight="1">
      <c r="A32" s="45">
        <f t="shared" si="0"/>
        <v>138</v>
      </c>
      <c r="B32" s="47">
        <v>6</v>
      </c>
      <c r="C32" s="70" t="s">
        <v>50</v>
      </c>
      <c r="D32" s="3">
        <v>0</v>
      </c>
      <c r="E32" s="3">
        <v>0</v>
      </c>
      <c r="F32" s="283">
        <f>COUNTIFS(city, "да", sluzh_2, "да", mxk, "участник")+COUNTIFS(city, "да", sluzh_2, "да", mxk, "призер")+COUNTIFS(city, "да",  sluzh_2, "да",mxk, "победитель")</f>
        <v>0</v>
      </c>
      <c r="G32" s="283">
        <f>COUNTIFS(city, "да", sluzh_2, "да",mxk,"участник",ovz,"да")+COUNTIFS(city, "да",sluzh_2, "да",mxk,"призер",ovz,"да")+COUNTIFS(city, "да", sluzh_2, "да",mxk,"победитель",ovz,"да")</f>
        <v>0</v>
      </c>
      <c r="H32" s="284">
        <f>COUNTIFS(vill, "да", sluzh_2, "да", mxk, "участник")+COUNTIFS(vill, "да", sluzh_2, "да", mxk, "призер")+COUNTIFS(vill, "да",  sluzh_2, "да",mxk, "победитель")</f>
        <v>0</v>
      </c>
      <c r="I32" s="285">
        <f>COUNTIFS(vill, "да", sluzh_2, "да",mxk,"участник",ovz,"да")+COUNTIFS(vill, "да",sluzh_2, "да",mxk,"призер",ovz,"да")+COUNTIFS(vill, "да", sluzh_2, "да",mxk,"победитель",ovz,"да")</f>
        <v>0</v>
      </c>
      <c r="J32" s="283">
        <f>COUNTIFS(city, "да",  sluzh_2, "да",mxk, "победитель")</f>
        <v>0</v>
      </c>
      <c r="K32" s="283">
        <f>COUNTIFS(city, "да", sluzh_2, "да",mxk,"победитель",ovz,"да")</f>
        <v>0</v>
      </c>
      <c r="L32" s="284">
        <f>COUNTIFS(vill, "да",  sluzh_2, "да",mxk, "победитель")</f>
        <v>0</v>
      </c>
      <c r="M32" s="285">
        <f>COUNTIFS(vill, "да", sluzh_2, "да",mxk,"победитель",ovz,"да")</f>
        <v>0</v>
      </c>
      <c r="N32" s="283">
        <f>COUNTIFS(city, "да", sluzh_2, "да", mxk, "призер")</f>
        <v>0</v>
      </c>
      <c r="O32" s="283">
        <f>COUNTIFS(city, "да",sluzh_2, "да",mxk,"призер",ovz,"да")</f>
        <v>0</v>
      </c>
      <c r="P32" s="284">
        <f>COUNTIFS(vill, "да", sluzh_2, "да", mxk, "призер")</f>
        <v>0</v>
      </c>
      <c r="Q32" s="285">
        <f>COUNTIFS(vill, "да",sluzh_2, "да",mxk,"призер",ovz,"да")</f>
        <v>0</v>
      </c>
      <c r="R32" s="120">
        <f t="shared" si="1"/>
        <v>0</v>
      </c>
      <c r="S32" s="120">
        <f t="shared" si="1"/>
        <v>0</v>
      </c>
      <c r="T32" s="121">
        <f t="shared" si="1"/>
        <v>0</v>
      </c>
      <c r="U32" s="121">
        <f t="shared" si="1"/>
        <v>0</v>
      </c>
    </row>
    <row r="33" spans="1:21" ht="15.75">
      <c r="A33" s="45">
        <f t="shared" si="0"/>
        <v>138</v>
      </c>
      <c r="B33" s="46">
        <v>7</v>
      </c>
      <c r="C33" s="70" t="s">
        <v>47</v>
      </c>
      <c r="D33" s="3">
        <v>0</v>
      </c>
      <c r="E33" s="3">
        <v>0</v>
      </c>
      <c r="F33" s="283">
        <f>COUNTIFS(city, "да", sluzh_2, "да", isp, "участник")+COUNTIFS(city, "да", sluzh_2, "да", isp, "призер")+COUNTIFS(city, "да",  sluzh_2, "да",isp, "победитель")</f>
        <v>0</v>
      </c>
      <c r="G33" s="283">
        <f>COUNTIFS(city, "да", sluzh_2, "да",isp,"участник",ovz,"да")+COUNTIFS(city, "да",sluzh_2, "да",isp,"призер",ovz,"да")+COUNTIFS(city, "да", sluzh_2, "да",isp,"победитель",ovz,"да")</f>
        <v>0</v>
      </c>
      <c r="H33" s="284">
        <f>COUNTIFS(vill, "да", sluzh_2, "да", isp, "участник")+COUNTIFS(vill, "да", sluzh_2, "да", isp, "призер")+COUNTIFS(vill, "да",  sluzh_2, "да",isp, "победитель")</f>
        <v>0</v>
      </c>
      <c r="I33" s="285">
        <f>COUNTIFS(vill, "да", sluzh_2, "да",isp,"участник",ovz,"да")+COUNTIFS(vill, "да",sluzh_2, "да",isp,"призер",ovz,"да")+COUNTIFS(vill, "да", sluzh_2, "да",isp,"победитель",ovz,"да")</f>
        <v>0</v>
      </c>
      <c r="J33" s="283">
        <f>COUNTIFS(city, "да",  sluzh_2, "да",isp, "победитель")</f>
        <v>0</v>
      </c>
      <c r="K33" s="283">
        <f>COUNTIFS(city, "да", sluzh_2, "да",isp,"победитель",ovz,"да")</f>
        <v>0</v>
      </c>
      <c r="L33" s="284">
        <f>COUNTIFS(vill, "да",  sluzh_2, "да",isp, "победитель")</f>
        <v>0</v>
      </c>
      <c r="M33" s="285">
        <f>COUNTIFS(vill, "да", sluzh_2, "да",isp,"победитель",ovz,"да")</f>
        <v>0</v>
      </c>
      <c r="N33" s="283">
        <f>COUNTIFS(city, "да", sluzh_2, "да", isp, "призер")</f>
        <v>0</v>
      </c>
      <c r="O33" s="283">
        <f>COUNTIFS(city, "да",sluzh_2, "да",isp,"призер",ovz,"да")</f>
        <v>0</v>
      </c>
      <c r="P33" s="284">
        <f>COUNTIFS(vill, "да", sluzh_2, "да", isp, "призер")</f>
        <v>0</v>
      </c>
      <c r="Q33" s="285">
        <f>COUNTIFS(vill, "да",sluzh_2, "да",isp,"призер",ovz,"да")</f>
        <v>0</v>
      </c>
      <c r="R33" s="120">
        <f t="shared" si="1"/>
        <v>0</v>
      </c>
      <c r="S33" s="120">
        <f t="shared" si="1"/>
        <v>0</v>
      </c>
      <c r="T33" s="121">
        <f t="shared" si="1"/>
        <v>0</v>
      </c>
      <c r="U33" s="121">
        <f t="shared" si="1"/>
        <v>0</v>
      </c>
    </row>
    <row r="34" spans="1:21" ht="15.75">
      <c r="A34" s="45">
        <f t="shared" si="0"/>
        <v>138</v>
      </c>
      <c r="B34" s="46">
        <v>8</v>
      </c>
      <c r="C34" s="70" t="s">
        <v>10</v>
      </c>
      <c r="D34" s="3">
        <v>0</v>
      </c>
      <c r="E34" s="3">
        <v>0</v>
      </c>
      <c r="F34" s="283">
        <f>COUNTIFS(city, "да", sluzh_2, "да", hist, "участник")+COUNTIFS(city, "да", sluzh_2, "да", hist, "призер")+COUNTIFS(city, "да",  sluzh_2, "да",hist, "победитель")</f>
        <v>0</v>
      </c>
      <c r="G34" s="283">
        <f>COUNTIFS(city, "да", sluzh_2, "да",hist,"участник",ovz,"да")+COUNTIFS(city, "да",sluzh_2, "да",hist,"призер",ovz,"да")+COUNTIFS(city, "да", sluzh_2, "да",hist,"победитель",ovz,"да")</f>
        <v>0</v>
      </c>
      <c r="H34" s="284">
        <f>COUNTIFS(vill, "да", sluzh_2, "да", hist, "участник")+COUNTIFS(vill, "да", sluzh_2, "да", hist, "призер")+COUNTIFS(vill, "да",  sluzh_2, "да",hist, "победитель")</f>
        <v>0</v>
      </c>
      <c r="I34" s="285">
        <f>COUNTIFS(vill, "да", sluzh_2, "да",hist,"участник",ovz,"да")+COUNTIFS(vill, "да",sluzh_2, "да",hist,"призер",ovz,"да")+COUNTIFS(vill, "да", sluzh_2, "да",hist,"победитель",ovz,"да")</f>
        <v>0</v>
      </c>
      <c r="J34" s="283">
        <f>COUNTIFS(city, "да",  sluzh_2, "да",hist, "победитель")</f>
        <v>0</v>
      </c>
      <c r="K34" s="283">
        <f>COUNTIFS(city, "да", sluzh_2, "да",hist,"победитель",ovz,"да")</f>
        <v>0</v>
      </c>
      <c r="L34" s="284">
        <f>COUNTIFS(vill, "да",  sluzh_2, "да",hist, "победитель")</f>
        <v>0</v>
      </c>
      <c r="M34" s="285">
        <f>COUNTIFS(vill, "да", sluzh_2, "да",hist,"победитель",ovz,"да")</f>
        <v>0</v>
      </c>
      <c r="N34" s="283">
        <f>COUNTIFS(city, "да", sluzh_2, "да", hist, "призер")</f>
        <v>0</v>
      </c>
      <c r="O34" s="283">
        <f>COUNTIFS(city, "да",sluzh_2, "да",hist,"призер",ovz,"да")</f>
        <v>0</v>
      </c>
      <c r="P34" s="284">
        <f>COUNTIFS(vill, "да", sluzh_2, "да", hist, "призер")</f>
        <v>0</v>
      </c>
      <c r="Q34" s="285">
        <f>COUNTIFS(vill, "да",sluzh_2, "да",hist,"призер",ovz,"да")</f>
        <v>0</v>
      </c>
      <c r="R34" s="120">
        <f t="shared" si="1"/>
        <v>0</v>
      </c>
      <c r="S34" s="120">
        <f t="shared" si="1"/>
        <v>0</v>
      </c>
      <c r="T34" s="121">
        <f t="shared" si="1"/>
        <v>0</v>
      </c>
      <c r="U34" s="121">
        <f t="shared" si="1"/>
        <v>0</v>
      </c>
    </row>
    <row r="35" spans="1:21" ht="15.75">
      <c r="A35" s="45">
        <f t="shared" si="0"/>
        <v>138</v>
      </c>
      <c r="B35" s="46">
        <v>9</v>
      </c>
      <c r="C35" s="70" t="s">
        <v>119</v>
      </c>
      <c r="D35" s="3">
        <v>0</v>
      </c>
      <c r="E35" s="3">
        <v>0</v>
      </c>
      <c r="F35" s="283">
        <f>COUNTIFS(city, "да", sluzh_2, "да", ital, "участник")+COUNTIFS(city, "да", sluzh_2, "да", ital, "призер")+COUNTIFS(city, "да",  sluzh_2, "да",ital, "победитель")</f>
        <v>0</v>
      </c>
      <c r="G35" s="283">
        <f>COUNTIFS(city, "да", sluzh_2, "да",ital,"участник",ovz,"да")+COUNTIFS(city, "да",sluzh_2, "да",ital,"призер",ovz,"да")+COUNTIFS(city, "да", sluzh_2, "да",ital,"победитель",ovz,"да")</f>
        <v>0</v>
      </c>
      <c r="H35" s="284">
        <f>COUNTIFS(vill, "да", sluzh_2, "да", ital, "участник")+COUNTIFS(vill, "да", sluzh_2, "да", ital, "призер")+COUNTIFS(vill, "да",  sluzh_2, "да",ital, "победитель")</f>
        <v>0</v>
      </c>
      <c r="I35" s="285">
        <f>COUNTIFS(vill, "да", sluzh_2, "да",ital,"участник",ovz,"да")+COUNTIFS(vill, "да",sluzh_2, "да",ital,"призер",ovz,"да")+COUNTIFS(vill, "да", sluzh_2, "да",ital,"победитель",ovz,"да")</f>
        <v>0</v>
      </c>
      <c r="J35" s="283">
        <f>COUNTIFS(city, "да",  sluzh_2, "да",ital, "победитель")</f>
        <v>0</v>
      </c>
      <c r="K35" s="283">
        <f>COUNTIFS(city, "да", sluzh_2, "да",ital,"победитель",ovz,"да")</f>
        <v>0</v>
      </c>
      <c r="L35" s="284">
        <f>COUNTIFS(vill, "да",  sluzh_2, "да",ital, "победитель")</f>
        <v>0</v>
      </c>
      <c r="M35" s="285">
        <f>COUNTIFS(vill, "да", sluzh_2, "да",ital,"победитель",ovz,"да")</f>
        <v>0</v>
      </c>
      <c r="N35" s="283">
        <f>COUNTIFS(city, "да", sluzh_2, "да", ital, "призер")</f>
        <v>0</v>
      </c>
      <c r="O35" s="283">
        <f>COUNTIFS(city, "да",sluzh_2, "да",ital,"призер",ovz,"да")</f>
        <v>0</v>
      </c>
      <c r="P35" s="284">
        <f>COUNTIFS(vill, "да", sluzh_2, "да", ital, "призер")</f>
        <v>0</v>
      </c>
      <c r="Q35" s="285">
        <f>COUNTIFS(vill, "да",sluzh_2, "да",ital,"призер",ovz,"да")</f>
        <v>0</v>
      </c>
      <c r="R35" s="120">
        <f t="shared" si="1"/>
        <v>0</v>
      </c>
      <c r="S35" s="120">
        <f t="shared" si="1"/>
        <v>0</v>
      </c>
      <c r="T35" s="121">
        <f t="shared" si="1"/>
        <v>0</v>
      </c>
      <c r="U35" s="121">
        <f t="shared" si="1"/>
        <v>0</v>
      </c>
    </row>
    <row r="36" spans="1:21" ht="15.75">
      <c r="A36" s="45">
        <f t="shared" si="0"/>
        <v>138</v>
      </c>
      <c r="B36" s="46">
        <v>10</v>
      </c>
      <c r="C36" s="70" t="s">
        <v>120</v>
      </c>
      <c r="D36" s="3">
        <v>0</v>
      </c>
      <c r="E36" s="3">
        <v>0</v>
      </c>
      <c r="F36" s="283">
        <f>COUNTIFS(city, "да", sluzh_2, "да",china, "участник")+COUNTIFS(city, "да", sluzh_2, "да", china, "призер")+COUNTIFS(city, "да",  sluzh_2, "да",china, "победитель")</f>
        <v>0</v>
      </c>
      <c r="G36" s="283">
        <f>COUNTIFS(city, "да", sluzh_2, "да",china,"участник",ovz,"да")+COUNTIFS(city, "да",sluzh_2, "да",china,"призер",ovz,"да")+COUNTIFS(city, "да", sluzh_2, "да",china,"победитель",ovz,"да")</f>
        <v>0</v>
      </c>
      <c r="H36" s="284">
        <f>COUNTIFS(vill, "да", sluzh_2, "да", china, "участник")+COUNTIFS(vill, "да", sluzh_2, "да", china, "призер")+COUNTIFS(vill, "да",  sluzh_2, "да",china, "победитель")</f>
        <v>0</v>
      </c>
      <c r="I36" s="285">
        <f>COUNTIFS(vill, "да", sluzh_2, "да",china,"участник",ovz,"да")+COUNTIFS(vill, "да",sluzh_2, "да",china,"призер",ovz,"да")+COUNTIFS(vill, "да", sluzh_2, "да",china,"победитель",ovz,"да")</f>
        <v>0</v>
      </c>
      <c r="J36" s="283">
        <f>COUNTIFS(city, "да",  sluzh_2, "да",china, "победитель")</f>
        <v>0</v>
      </c>
      <c r="K36" s="283">
        <f>COUNTIFS(city, "да", sluzh_2, "да",china,"победитель",ovz,"да")</f>
        <v>0</v>
      </c>
      <c r="L36" s="284">
        <f>COUNTIFS(vill, "да",  sluzh_2, "да",china, "победитель")</f>
        <v>0</v>
      </c>
      <c r="M36" s="285">
        <f>COUNTIFS(vill, "да", sluzh_2, "да",china,"победитель",ovz,"да")</f>
        <v>0</v>
      </c>
      <c r="N36" s="283">
        <f>COUNTIFS(city, "да", sluzh_2, "да", china, "призер")</f>
        <v>0</v>
      </c>
      <c r="O36" s="283">
        <f>COUNTIFS(city, "да",sluzh_2, "да",china,"призер",ovz,"да")</f>
        <v>0</v>
      </c>
      <c r="P36" s="284">
        <f>COUNTIFS(vill, "да", sluzh_2, "да", china, "призер")</f>
        <v>0</v>
      </c>
      <c r="Q36" s="285">
        <f>COUNTIFS(vill, "да",sluzh_2, "да",china,"призер",ovz,"да")</f>
        <v>0</v>
      </c>
      <c r="R36" s="120">
        <f t="shared" si="1"/>
        <v>0</v>
      </c>
      <c r="S36" s="120">
        <f t="shared" si="1"/>
        <v>0</v>
      </c>
      <c r="T36" s="121">
        <f t="shared" si="1"/>
        <v>0</v>
      </c>
      <c r="U36" s="121">
        <f t="shared" si="1"/>
        <v>0</v>
      </c>
    </row>
    <row r="37" spans="1:21" ht="15.75">
      <c r="A37" s="45">
        <f t="shared" si="0"/>
        <v>138</v>
      </c>
      <c r="B37" s="46">
        <v>11</v>
      </c>
      <c r="C37" s="70" t="s">
        <v>5</v>
      </c>
      <c r="D37" s="3">
        <v>0</v>
      </c>
      <c r="E37" s="3">
        <v>0</v>
      </c>
      <c r="F37" s="283">
        <f>COUNTIFS(city, "да", sluzh_2, "да",liter, "участник")+COUNTIFS(city, "да", sluzh_2, "да", liter, "призер")+COUNTIFS(city, "да",  sluzh_2, "да",liter, "победитель")</f>
        <v>0</v>
      </c>
      <c r="G37" s="283">
        <f>COUNTIFS(city, "да", sluzh_2, "да",liter,"участник",ovz,"да")+COUNTIFS(city, "да",sluzh_2, "да",liter,"призер",ovz,"да")+COUNTIFS(city, "да", sluzh_2, "да",liter,"победитель",ovz,"да")</f>
        <v>0</v>
      </c>
      <c r="H37" s="284">
        <f>COUNTIFS(vill, "да", sluzh_2, "да",liter, "участник")+COUNTIFS(vill, "да", sluzh_2, "да", liter, "призер")+COUNTIFS(vill, "да",  sluzh_2, "да",liter, "победитель")</f>
        <v>0</v>
      </c>
      <c r="I37" s="285">
        <f>COUNTIFS(vill, "да", sluzh_2, "да",liter,"участник",ovz,"да")+COUNTIFS(vill, "да",sluzh_2, "да",liter,"призер",ovz,"да")+COUNTIFS(vill, "да", sluzh_2, "да",liter,"победитель",ovz,"да")</f>
        <v>0</v>
      </c>
      <c r="J37" s="283">
        <f>COUNTIFS(city, "да",  sluzh_2, "да",liter, "победитель")</f>
        <v>0</v>
      </c>
      <c r="K37" s="283">
        <f>COUNTIFS(city, "да", sluzh_2, "да",liter,"победитель",ovz,"да")</f>
        <v>0</v>
      </c>
      <c r="L37" s="284">
        <f>COUNTIFS(vill, "да",  sluzh_2, "да",liter, "победитель")</f>
        <v>0</v>
      </c>
      <c r="M37" s="285">
        <f>COUNTIFS(vill, "да", sluzh_2, "да",liter,"победитель",ovz,"да")</f>
        <v>0</v>
      </c>
      <c r="N37" s="283">
        <f>COUNTIFS(city, "да", sluzh_2, "да", liter, "призер")</f>
        <v>0</v>
      </c>
      <c r="O37" s="283">
        <f>COUNTIFS(city, "да",sluzh_2, "да",liter,"призер",ovz,"да")</f>
        <v>0</v>
      </c>
      <c r="P37" s="284">
        <f>COUNTIFS(vill, "да", sluzh_2, "да", liter, "призер")</f>
        <v>0</v>
      </c>
      <c r="Q37" s="285">
        <f>COUNTIFS(vill, "да",sluzh_2, "да",liter,"призер",ovz,"да")</f>
        <v>0</v>
      </c>
      <c r="R37" s="120">
        <f t="shared" si="1"/>
        <v>0</v>
      </c>
      <c r="S37" s="120">
        <f t="shared" si="1"/>
        <v>0</v>
      </c>
      <c r="T37" s="121">
        <f t="shared" si="1"/>
        <v>0</v>
      </c>
      <c r="U37" s="121">
        <f t="shared" si="1"/>
        <v>0</v>
      </c>
    </row>
    <row r="38" spans="1:21" ht="15.75">
      <c r="A38" s="45">
        <f t="shared" si="0"/>
        <v>138</v>
      </c>
      <c r="B38" s="46">
        <v>12</v>
      </c>
      <c r="C38" s="70" t="s">
        <v>20</v>
      </c>
      <c r="D38" s="3">
        <v>0</v>
      </c>
      <c r="E38" s="3">
        <v>0</v>
      </c>
      <c r="F38" s="283">
        <f>COUNTIFS(city, "да", sluzh_2, "да",math, "участник")+COUNTIFS(city, "да", sluzh_2, "да", math, "призер")+COUNTIFS(city, "да",  sluzh_2, "да",math, "победитель")</f>
        <v>0</v>
      </c>
      <c r="G38" s="283">
        <f>COUNTIFS(city, "да", sluzh_2, "да",math,"участник",ovz,"да")+COUNTIFS(city, "да",sluzh_2, "да",math,"призер",ovz,"да")+COUNTIFS(city, "да", sluzh_2, "да",math,"победитель",ovz,"да")</f>
        <v>0</v>
      </c>
      <c r="H38" s="284">
        <f>COUNTIFS(vill, "да", sluzh_2, "да",math, "участник")+COUNTIFS(vill, "да", sluzh_2, "да", math, "призер")+COUNTIFS(vill, "да",  sluzh_2, "да",math, "победитель")</f>
        <v>0</v>
      </c>
      <c r="I38" s="285">
        <f>COUNTIFS(vill, "да", sluzh_2, "да",math,"участник",ovz,"да")+COUNTIFS(vill, "да",sluzh_2, "да",math,"призер",ovz,"да")+COUNTIFS(vill, "да", sluzh_2, "да",math,"победитель",ovz,"да")</f>
        <v>0</v>
      </c>
      <c r="J38" s="283">
        <f>COUNTIFS(city, "да",  sluzh_2, "да",math, "победитель")</f>
        <v>0</v>
      </c>
      <c r="K38" s="283">
        <f>COUNTIFS(city, "да", sluzh_2, "да",math,"победитель",ovz,"да")</f>
        <v>0</v>
      </c>
      <c r="L38" s="284">
        <f>COUNTIFS(vill, "да",  sluzh_2, "да",math, "победитель")</f>
        <v>0</v>
      </c>
      <c r="M38" s="285">
        <f>COUNTIFS(vill, "да", sluzh_2, "да",math,"победитель",ovz,"да")</f>
        <v>0</v>
      </c>
      <c r="N38" s="283">
        <f>COUNTIFS(city, "да", sluzh_2, "да", math, "призер")</f>
        <v>0</v>
      </c>
      <c r="O38" s="283">
        <f>COUNTIFS(city, "да",sluzh_2, "да",math,"призер",ovz,"да")</f>
        <v>0</v>
      </c>
      <c r="P38" s="284">
        <f>COUNTIFS(vill, "да", sluzh_2, "да", math, "призер")</f>
        <v>0</v>
      </c>
      <c r="Q38" s="285">
        <f>COUNTIFS(vill, "да",sluzh_2, "да",math,"призер",ovz,"да")</f>
        <v>0</v>
      </c>
      <c r="R38" s="120">
        <f t="shared" si="1"/>
        <v>0</v>
      </c>
      <c r="S38" s="120">
        <f t="shared" si="1"/>
        <v>0</v>
      </c>
      <c r="T38" s="121">
        <f t="shared" si="1"/>
        <v>0</v>
      </c>
      <c r="U38" s="121">
        <f t="shared" si="1"/>
        <v>0</v>
      </c>
    </row>
    <row r="39" spans="1:21" ht="15.75">
      <c r="A39" s="45">
        <f t="shared" si="0"/>
        <v>138</v>
      </c>
      <c r="B39" s="46">
        <v>13</v>
      </c>
      <c r="C39" s="70" t="s">
        <v>21</v>
      </c>
      <c r="D39" s="3">
        <v>0</v>
      </c>
      <c r="E39" s="3">
        <v>0</v>
      </c>
      <c r="F39" s="283">
        <f>COUNTIFS(city, "да", sluzh_2, "да",germ, "участник")+COUNTIFS(city, "да", sluzh_2, "да", germ, "призер")+COUNTIFS(city, "да",  sluzh_2, "да",germ, "победитель")</f>
        <v>0</v>
      </c>
      <c r="G39" s="283">
        <f>COUNTIFS(city, "да", sluzh_2, "да",germ,"участник",ovz,"да")+COUNTIFS(city, "да",sluzh_2, "да",germ,"призер",ovz,"да")+COUNTIFS(city, "да", sluzh_2, "да",germ,"победитель",ovz,"да")</f>
        <v>0</v>
      </c>
      <c r="H39" s="284">
        <f>COUNTIFS(vill, "да", sluzh_2, "да",germ, "участник")+COUNTIFS(vill, "да", sluzh_2, "да", germ, "призер")+COUNTIFS(vill, "да",  sluzh_2, "да",germ, "победитель")</f>
        <v>0</v>
      </c>
      <c r="I39" s="285">
        <f>COUNTIFS(vill, "да", sluzh_2, "да",germ,"участник",ovz,"да")+COUNTIFS(vill, "да",sluzh_2, "да",germ,"призер",ovz,"да")+COUNTIFS(vill, "да", sluzh_2, "да",germ,"победитель",ovz,"да")</f>
        <v>0</v>
      </c>
      <c r="J39" s="283">
        <f>COUNTIFS(city, "да",  sluzh_2, "да",germ, "победитель")</f>
        <v>0</v>
      </c>
      <c r="K39" s="283">
        <f>COUNTIFS(city, "да", sluzh_2, "да",germ,"победитель",ovz,"да")</f>
        <v>0</v>
      </c>
      <c r="L39" s="284">
        <f>COUNTIFS(vill, "да",  sluzh_2, "да",germ, "победитель")</f>
        <v>0</v>
      </c>
      <c r="M39" s="285">
        <f>COUNTIFS(vill, "да", sluzh_2, "да",germ,"победитель",ovz,"да")</f>
        <v>0</v>
      </c>
      <c r="N39" s="283">
        <f>COUNTIFS(city, "да", sluzh_2, "да", germ, "призер")</f>
        <v>0</v>
      </c>
      <c r="O39" s="283">
        <f>COUNTIFS(city, "да",sluzh_2, "да",germ,"призер",ovz,"да")</f>
        <v>0</v>
      </c>
      <c r="P39" s="284">
        <f>COUNTIFS(vill, "да", sluzh_2, "да", germ, "призер")</f>
        <v>0</v>
      </c>
      <c r="Q39" s="285">
        <f>COUNTIFS(vill, "да",sluzh_2, "да",germ,"призер",ovz,"да")</f>
        <v>0</v>
      </c>
      <c r="R39" s="120">
        <f t="shared" si="1"/>
        <v>0</v>
      </c>
      <c r="S39" s="120">
        <f t="shared" si="1"/>
        <v>0</v>
      </c>
      <c r="T39" s="121">
        <f t="shared" si="1"/>
        <v>0</v>
      </c>
      <c r="U39" s="121">
        <f t="shared" si="1"/>
        <v>0</v>
      </c>
    </row>
    <row r="40" spans="1:21" ht="15.75">
      <c r="A40" s="45">
        <f t="shared" si="0"/>
        <v>138</v>
      </c>
      <c r="B40" s="46">
        <v>14</v>
      </c>
      <c r="C40" s="70" t="s">
        <v>11</v>
      </c>
      <c r="D40" s="3">
        <v>0</v>
      </c>
      <c r="E40" s="3">
        <v>0</v>
      </c>
      <c r="F40" s="283">
        <f>COUNTIFS(city, "да", sluzh_2, "да",obsh, "участник")+COUNTIFS(city, "да", sluzh_2, "да", obsh, "призер")+COUNTIFS(city, "да",  sluzh_2, "да",obsh, "победитель")</f>
        <v>0</v>
      </c>
      <c r="G40" s="283">
        <f>COUNTIFS(city, "да", sluzh_2, "да",obsh,"участник",ovz,"да")+COUNTIFS(city, "да",sluzh_2, "да",obsh,"призер",ovz,"да")+COUNTIFS(city, "да", sluzh_2, "да",obsh,"победитель",ovz,"да")</f>
        <v>0</v>
      </c>
      <c r="H40" s="284">
        <f>COUNTIFS(vill, "да", sluzh_2, "да",obsh, "участник")+COUNTIFS(vill, "да", sluzh_2, "да", obsh, "призер")+COUNTIFS(vill, "да",  sluzh_2, "да",obsh, "победитель")</f>
        <v>0</v>
      </c>
      <c r="I40" s="285">
        <f>COUNTIFS(vill, "да", sluzh_2, "да",obsh,"участник",ovz,"да")+COUNTIFS(vill, "да",sluzh_2, "да",obsh,"призер",ovz,"да")+COUNTIFS(vill, "да", sluzh_2, "да",obsh,"победитель",ovz,"да")</f>
        <v>0</v>
      </c>
      <c r="J40" s="283">
        <f>COUNTIFS(city, "да",  sluzh_2, "да",obsh, "победитель")</f>
        <v>0</v>
      </c>
      <c r="K40" s="283">
        <f>COUNTIFS(city, "да", sluzh_2, "да",obsh,"победитель",ovz,"да")</f>
        <v>0</v>
      </c>
      <c r="L40" s="284">
        <f>COUNTIFS(vill, "да",  sluzh_2, "да",obsh, "победитель")</f>
        <v>0</v>
      </c>
      <c r="M40" s="285">
        <f>COUNTIFS(vill, "да", sluzh_2, "да",obsh,"победитель",ovz,"да")</f>
        <v>0</v>
      </c>
      <c r="N40" s="283">
        <f>COUNTIFS(city, "да", sluzh_2, "да", obsh, "призер")</f>
        <v>0</v>
      </c>
      <c r="O40" s="283">
        <f>COUNTIFS(city, "да",sluzh_2, "да",obsh,"призер",ovz,"да")</f>
        <v>0</v>
      </c>
      <c r="P40" s="284">
        <f>COUNTIFS(vill, "да", sluzh_2, "да", obsh, "призер")</f>
        <v>0</v>
      </c>
      <c r="Q40" s="285">
        <f>COUNTIFS(vill, "да",sluzh_2, "да",obsh,"призер",ovz,"да")</f>
        <v>0</v>
      </c>
      <c r="R40" s="120">
        <f t="shared" si="1"/>
        <v>0</v>
      </c>
      <c r="S40" s="120">
        <f t="shared" si="1"/>
        <v>0</v>
      </c>
      <c r="T40" s="121">
        <f t="shared" si="1"/>
        <v>0</v>
      </c>
      <c r="U40" s="121">
        <f t="shared" si="1"/>
        <v>0</v>
      </c>
    </row>
    <row r="41" spans="1:21" ht="31.5">
      <c r="A41" s="45">
        <f t="shared" si="0"/>
        <v>138</v>
      </c>
      <c r="B41" s="46">
        <v>15</v>
      </c>
      <c r="C41" s="70" t="s">
        <v>51</v>
      </c>
      <c r="D41" s="3">
        <v>0</v>
      </c>
      <c r="E41" s="3">
        <v>0</v>
      </c>
      <c r="F41" s="283">
        <f>COUNTIFS(city, "да", sluzh_2, "да",OBGH, "участник")+COUNTIFS(city, "да", sluzh_2, "да", OBGH, "призер")+COUNTIFS(city, "да",  sluzh_2, "да",OBGH, "победитель")</f>
        <v>0</v>
      </c>
      <c r="G41" s="283">
        <f>COUNTIFS(city, "да", sluzh_2, "да",OBGH,"участник",ovz,"да")+COUNTIFS(city, "да",sluzh_2, "да",OBGH,"призер",ovz,"да")+COUNTIFS(city, "да", sluzh_2, "да",OBGH,"победитель",ovz,"да")</f>
        <v>0</v>
      </c>
      <c r="H41" s="284">
        <f>COUNTIFS(vill, "да", sluzh_2, "да",OBGH, "участник")+COUNTIFS(vill, "да", sluzh_2, "да", OBGH, "призер")+COUNTIFS(vill, "да",  sluzh_2, "да",OBGH, "победитель")</f>
        <v>0</v>
      </c>
      <c r="I41" s="285">
        <f>COUNTIFS(vill, "да", sluzh_2, "да",OBGH,"участник",ovz,"да")+COUNTIFS(vill, "да",sluzh_2, "да",OBGH,"призер",ovz,"да")+COUNTIFS(vill, "да", sluzh_2, "да",OBGH,"победитель",ovz,"да")</f>
        <v>0</v>
      </c>
      <c r="J41" s="283">
        <f>COUNTIFS(city, "да",  sluzh_2, "да",OBGH, "победитель")</f>
        <v>0</v>
      </c>
      <c r="K41" s="283">
        <f>COUNTIFS(city, "да", sluzh_2, "да",OBGH,"победитель",ovz,"да")</f>
        <v>0</v>
      </c>
      <c r="L41" s="284">
        <f>COUNTIFS(vill, "да",  sluzh_2, "да",OBGH, "победитель")</f>
        <v>0</v>
      </c>
      <c r="M41" s="285">
        <f>COUNTIFS(vill, "да", sluzh_2, "да",OBGH,"победитель",ovz,"да")</f>
        <v>0</v>
      </c>
      <c r="N41" s="283">
        <f>COUNTIFS(city, "да", sluzh_2, "да", OBGH, "призер")</f>
        <v>0</v>
      </c>
      <c r="O41" s="283">
        <f>COUNTIFS(city, "да",sluzh_2, "да",OBGH,"призер",ovz,"да")</f>
        <v>0</v>
      </c>
      <c r="P41" s="284">
        <f>COUNTIFS(vill, "да", sluzh_2, "да", OBGH, "призер")</f>
        <v>0</v>
      </c>
      <c r="Q41" s="285">
        <f>COUNTIFS(vill, "да",sluzh_2, "да",OBGH,"призер",ovz,"да")</f>
        <v>0</v>
      </c>
      <c r="R41" s="120">
        <f t="shared" si="1"/>
        <v>0</v>
      </c>
      <c r="S41" s="120">
        <f t="shared" si="1"/>
        <v>0</v>
      </c>
      <c r="T41" s="121">
        <f t="shared" si="1"/>
        <v>0</v>
      </c>
      <c r="U41" s="121">
        <f t="shared" si="1"/>
        <v>0</v>
      </c>
    </row>
    <row r="42" spans="1:21" ht="15.75">
      <c r="A42" s="45">
        <f t="shared" si="0"/>
        <v>138</v>
      </c>
      <c r="B42" s="46">
        <v>16</v>
      </c>
      <c r="C42" s="70" t="s">
        <v>12</v>
      </c>
      <c r="D42" s="3">
        <v>0</v>
      </c>
      <c r="E42" s="3">
        <v>0</v>
      </c>
      <c r="F42" s="283">
        <f>COUNTIFS(city, "да", sluzh_2, "да",pravo, "участник")+COUNTIFS(city, "да", sluzh_2, "да", pravo, "призер")+COUNTIFS(city, "да",  sluzh_2, "да",pravo, "победитель")</f>
        <v>0</v>
      </c>
      <c r="G42" s="283">
        <f>COUNTIFS(city, "да", sluzh_2, "да",pravo,"участник",ovz,"да")+COUNTIFS(city, "да",sluzh_2, "да",pravo,"призер",ovz,"да")+COUNTIFS(city, "да", sluzh_2, "да",pravo,"победитель",ovz,"да")</f>
        <v>0</v>
      </c>
      <c r="H42" s="284">
        <f>COUNTIFS(vill, "да", sluzh_2, "да",pravo, "участник")+COUNTIFS(vill, "да", sluzh_2, "да", pravo, "призер")+COUNTIFS(vill, "да",  sluzh_2, "да",pravo, "победитель")</f>
        <v>0</v>
      </c>
      <c r="I42" s="285">
        <f>COUNTIFS(vill, "да", sluzh_2, "да",pravo,"участник",ovz,"да")+COUNTIFS(vill, "да",sluzh_2, "да",pravo,"призер",ovz,"да")+COUNTIFS(vill, "да", sluzh_2, "да",pravo,"победитель",ovz,"да")</f>
        <v>0</v>
      </c>
      <c r="J42" s="283">
        <f>COUNTIFS(city, "да",  sluzh_2, "да",pravo, "победитель")</f>
        <v>0</v>
      </c>
      <c r="K42" s="283">
        <f>COUNTIFS(city, "да", sluzh_2, "да",pravo,"победитель",ovz,"да")</f>
        <v>0</v>
      </c>
      <c r="L42" s="284">
        <f>COUNTIFS(vill, "да",  sluzh_2, "да",pravo, "победитель")</f>
        <v>0</v>
      </c>
      <c r="M42" s="285">
        <f>COUNTIFS(vill, "да", sluzh_2, "да",pravo,"победитель",ovz,"да")</f>
        <v>0</v>
      </c>
      <c r="N42" s="283">
        <f>COUNTIFS(city, "да", sluzh_2, "да", pravo, "призер")</f>
        <v>0</v>
      </c>
      <c r="O42" s="283">
        <f>COUNTIFS(city, "да",sluzh_2, "да",pravo,"призер",ovz,"да")</f>
        <v>0</v>
      </c>
      <c r="P42" s="284">
        <f>COUNTIFS(vill, "да", sluzh_2, "да", pravo, "призер")</f>
        <v>0</v>
      </c>
      <c r="Q42" s="285">
        <f>COUNTIFS(vill, "да",sluzh_2, "да",pravo,"призер",ovz,"да")</f>
        <v>0</v>
      </c>
      <c r="R42" s="120">
        <f t="shared" si="1"/>
        <v>0</v>
      </c>
      <c r="S42" s="120">
        <f t="shared" si="1"/>
        <v>0</v>
      </c>
      <c r="T42" s="121">
        <f t="shared" si="1"/>
        <v>0</v>
      </c>
      <c r="U42" s="121">
        <f t="shared" si="1"/>
        <v>0</v>
      </c>
    </row>
    <row r="43" spans="1:21" ht="15.75">
      <c r="A43" s="45">
        <f t="shared" si="0"/>
        <v>138</v>
      </c>
      <c r="B43" s="46">
        <v>17</v>
      </c>
      <c r="C43" s="70" t="s">
        <v>4</v>
      </c>
      <c r="D43" s="3">
        <v>0</v>
      </c>
      <c r="E43" s="3">
        <v>0</v>
      </c>
      <c r="F43" s="283">
        <f>COUNTIFS(city, "да", sluzh_2, "да",rus, "участник")+COUNTIFS(city, "да", sluzh_2, "да", rus, "призер")+COUNTIFS(city, "да",  sluzh_2, "да",rus, "победитель")</f>
        <v>0</v>
      </c>
      <c r="G43" s="283">
        <f>COUNTIFS(city, "да", sluzh_2, "да",rus,"участник",ovz,"да")+COUNTIFS(city, "да",sluzh_2, "да",rus,"призер",ovz,"да")+COUNTIFS(city, "да", sluzh_2, "да",rus,"победитель",ovz,"да")</f>
        <v>0</v>
      </c>
      <c r="H43" s="284">
        <f>COUNTIFS(vill, "да", sluzh_2, "да",rus, "участник")+COUNTIFS(vill, "да", sluzh_2, "да", rus, "призер")+COUNTIFS(vill, "да",  sluzh_2, "да",rus, "победитель")</f>
        <v>0</v>
      </c>
      <c r="I43" s="285">
        <f>COUNTIFS(vill, "да", sluzh_2, "да",rus,"участник",ovz,"да")+COUNTIFS(vill, "да",sluzh_2, "да",rus,"призер",ovz,"да")+COUNTIFS(vill, "да", sluzh_2, "да",rus,"победитель",ovz,"да")</f>
        <v>0</v>
      </c>
      <c r="J43" s="283">
        <f>COUNTIFS(city, "да",  sluzh_2, "да",rus, "победитель")</f>
        <v>0</v>
      </c>
      <c r="K43" s="283">
        <f>COUNTIFS(city, "да", sluzh_2, "да",rus,"победитель",ovz,"да")</f>
        <v>0</v>
      </c>
      <c r="L43" s="284">
        <f>COUNTIFS(vill, "да",  sluzh_2, "да",rus, "победитель")</f>
        <v>0</v>
      </c>
      <c r="M43" s="285">
        <f>COUNTIFS(vill, "да", sluzh_2, "да",rus,"победитель",ovz,"да")</f>
        <v>0</v>
      </c>
      <c r="N43" s="283">
        <f>COUNTIFS(city, "да", sluzh_2, "да", rus, "призер")</f>
        <v>0</v>
      </c>
      <c r="O43" s="283">
        <f>COUNTIFS(city, "да",sluzh_2, "да",rus,"призер",ovz,"да")</f>
        <v>0</v>
      </c>
      <c r="P43" s="284">
        <f>COUNTIFS(vill, "да", sluzh_2, "да", rus, "призер")</f>
        <v>0</v>
      </c>
      <c r="Q43" s="285">
        <f>COUNTIFS(vill, "да",sluzh_2, "да",rus,"призер",ovz,"да")</f>
        <v>0</v>
      </c>
      <c r="R43" s="120">
        <f t="shared" si="1"/>
        <v>0</v>
      </c>
      <c r="S43" s="120">
        <f t="shared" si="1"/>
        <v>0</v>
      </c>
      <c r="T43" s="121">
        <f t="shared" si="1"/>
        <v>0</v>
      </c>
      <c r="U43" s="121">
        <f t="shared" si="1"/>
        <v>0</v>
      </c>
    </row>
    <row r="44" spans="1:21" ht="15.75">
      <c r="A44" s="45">
        <f t="shared" si="0"/>
        <v>138</v>
      </c>
      <c r="B44" s="46">
        <v>18</v>
      </c>
      <c r="C44" s="70" t="s">
        <v>16</v>
      </c>
      <c r="D44" s="3">
        <v>0</v>
      </c>
      <c r="E44" s="3">
        <v>0</v>
      </c>
      <c r="F44" s="283">
        <f>COUNTIFS(city, "да", sluzh_2, "да",tehno, "участник")+COUNTIFS(city, "да", sluzh_2, "да", tehno, "призер")+COUNTIFS(city, "да",  sluzh_2, "да",tehno, "победитель")</f>
        <v>0</v>
      </c>
      <c r="G44" s="283">
        <f>COUNTIFS(city, "да", sluzh_2, "да",tehno,"участник",ovz,"да")+COUNTIFS(city, "да",sluzh_2, "да",tehno,"призер",ovz,"да")+COUNTIFS(city, "да", sluzh_2, "да",tehno,"победитель",ovz,"да")</f>
        <v>0</v>
      </c>
      <c r="H44" s="284">
        <f>COUNTIFS(vill, "да", sluzh_2, "да",tehno, "участник")+COUNTIFS(vill, "да", sluzh_2, "да", tehno, "призер")+COUNTIFS(vill, "да",  sluzh_2, "да",tehno, "победитель")</f>
        <v>0</v>
      </c>
      <c r="I44" s="285">
        <f>COUNTIFS(vill, "да", sluzh_2, "да",tehno,"участник",ovz,"да")+COUNTIFS(vill, "да",sluzh_2, "да",tehno,"призер",ovz,"да")+COUNTIFS(vill, "да", sluzh_2, "да",tehno,"победитель",ovz,"да")</f>
        <v>0</v>
      </c>
      <c r="J44" s="283">
        <f>COUNTIFS(city, "да",  sluzh_2, "да",tehno, "победитель")</f>
        <v>0</v>
      </c>
      <c r="K44" s="283">
        <f>COUNTIFS(city, "да", sluzh_2, "да",tehno,"победитель",ovz,"да")</f>
        <v>0</v>
      </c>
      <c r="L44" s="284">
        <f>COUNTIFS(vill, "да",  sluzh_2, "да",tehno, "победитель")</f>
        <v>0</v>
      </c>
      <c r="M44" s="285">
        <f>COUNTIFS(vill, "да", sluzh_2, "да",tehno,"победитель",ovz,"да")</f>
        <v>0</v>
      </c>
      <c r="N44" s="283">
        <f>COUNTIFS(city, "да", sluzh_2, "да", tehno, "призер")</f>
        <v>0</v>
      </c>
      <c r="O44" s="283">
        <f>COUNTIFS(city, "да",sluzh_2, "да",tehno,"призер",ovz,"да")</f>
        <v>0</v>
      </c>
      <c r="P44" s="284">
        <f>COUNTIFS(vill, "да", sluzh_2, "да",tehno, "призер")</f>
        <v>0</v>
      </c>
      <c r="Q44" s="285">
        <f>COUNTIFS(vill, "да",sluzh_2, "да",tehno,"призер",ovz,"да")</f>
        <v>0</v>
      </c>
      <c r="R44" s="120">
        <f t="shared" si="1"/>
        <v>0</v>
      </c>
      <c r="S44" s="120">
        <f t="shared" si="1"/>
        <v>0</v>
      </c>
      <c r="T44" s="121">
        <f t="shared" si="1"/>
        <v>0</v>
      </c>
      <c r="U44" s="121">
        <f t="shared" si="1"/>
        <v>0</v>
      </c>
    </row>
    <row r="45" spans="1:21" ht="15.75">
      <c r="A45" s="45">
        <f t="shared" si="0"/>
        <v>138</v>
      </c>
      <c r="B45" s="46">
        <v>19</v>
      </c>
      <c r="C45" s="70" t="s">
        <v>6</v>
      </c>
      <c r="D45" s="3">
        <v>0</v>
      </c>
      <c r="E45" s="3">
        <v>0</v>
      </c>
      <c r="F45" s="283">
        <f>COUNTIFS(city, "да", sluzh_2, "да",phys, "участник")+COUNTIFS(city, "да", sluzh_2, "да", phys, "призер")+COUNTIFS(city, "да",  sluzh_2, "да",phys, "победитель")</f>
        <v>0</v>
      </c>
      <c r="G45" s="283">
        <f>COUNTIFS(city, "да", sluzh_2, "да",phys,"участник",ovz,"да")+COUNTIFS(city, "да",sluzh_2, "да",phys,"призер",ovz,"да")+COUNTIFS(city, "да", sluzh_2, "да",phys,"победитель",ovz,"да")</f>
        <v>0</v>
      </c>
      <c r="H45" s="284">
        <f>COUNTIFS(vill, "да", sluzh_2, "да",phys, "участник")+COUNTIFS(vill, "да", sluzh_2, "да",phys, "призер")+COUNTIFS(vill, "да",  sluzh_2, "да",phys, "победитель")</f>
        <v>0</v>
      </c>
      <c r="I45" s="285">
        <f>COUNTIFS(vill, "да", sluzh_2, "да",phys,"участник",ovz,"да")+COUNTIFS(vill, "да",sluzh_2, "да",phys,"призер",ovz,"да")+COUNTIFS(vill, "да", sluzh_2, "да",phys,"победитель",ovz,"да")</f>
        <v>0</v>
      </c>
      <c r="J45" s="283">
        <f>COUNTIFS(city, "да",  sluzh_2, "да",phys, "победитель")</f>
        <v>0</v>
      </c>
      <c r="K45" s="283">
        <f>COUNTIFS(city, "да", sluzh_2, "да",phys,"победитель",ovz,"да")</f>
        <v>0</v>
      </c>
      <c r="L45" s="284">
        <f>COUNTIFS(vill, "да",  sluzh_2, "да",phys, "победитель")</f>
        <v>0</v>
      </c>
      <c r="M45" s="285">
        <f>COUNTIFS(vill, "да", sluzh_2, "да",phys,"победитель",ovz,"да")</f>
        <v>0</v>
      </c>
      <c r="N45" s="283">
        <f>COUNTIFS(city, "да", sluzh_2, "да", phys, "призер")</f>
        <v>0</v>
      </c>
      <c r="O45" s="283">
        <f>COUNTIFS(city, "да",sluzh_2, "да",phys,"призер",ovz,"да")</f>
        <v>0</v>
      </c>
      <c r="P45" s="284">
        <f>COUNTIFS(vill, "да", sluzh_2, "да",phys, "призер")</f>
        <v>0</v>
      </c>
      <c r="Q45" s="285">
        <f>COUNTIFS(vill, "да",sluzh_2, "да",phys,"призер",ovz,"да")</f>
        <v>0</v>
      </c>
      <c r="R45" s="120">
        <f t="shared" si="1"/>
        <v>0</v>
      </c>
      <c r="S45" s="120">
        <f t="shared" si="1"/>
        <v>0</v>
      </c>
      <c r="T45" s="121">
        <f t="shared" si="1"/>
        <v>0</v>
      </c>
      <c r="U45" s="121">
        <f t="shared" si="1"/>
        <v>0</v>
      </c>
    </row>
    <row r="46" spans="1:21" ht="15.75">
      <c r="A46" s="45">
        <f t="shared" si="0"/>
        <v>138</v>
      </c>
      <c r="B46" s="46">
        <v>20</v>
      </c>
      <c r="C46" s="70" t="s">
        <v>15</v>
      </c>
      <c r="D46" s="3">
        <v>0</v>
      </c>
      <c r="E46" s="3">
        <v>0</v>
      </c>
      <c r="F46" s="283">
        <f>COUNTIFS(city, "да", sluzh_2, "да",fizra, "участник")+COUNTIFS(city, "да", sluzh_2, "да", fizra, "призер")+COUNTIFS(city, "да",  sluzh_2, "да",fizra, "победитель")</f>
        <v>0</v>
      </c>
      <c r="G46" s="283">
        <f>COUNTIFS(city, "да", sluzh_2, "да",fizra,"участник",ovz,"да")+COUNTIFS(city, "да",sluzh_2, "да",fizra,"призер",ovz,"да")+COUNTIFS(city, "да", sluzh_2, "да",fizra,"победитель",ovz,"да")</f>
        <v>0</v>
      </c>
      <c r="H46" s="284">
        <f>COUNTIFS(vill, "да", sluzh_2, "да",fizra, "участник")+COUNTIFS(vill, "да", sluzh_2, "да",fizra, "призер")+COUNTIFS(vill, "да",  sluzh_2, "да",fizra, "победитель")</f>
        <v>0</v>
      </c>
      <c r="I46" s="285">
        <f>COUNTIFS(vill, "да", sluzh_2, "да",fizra,"участник",ovz,"да")+COUNTIFS(vill, "да",sluzh_2, "да",fizra,"призер",ovz,"да")+COUNTIFS(vill, "да", sluzh_2, "да",fizra,"победитель",ovz,"да")</f>
        <v>0</v>
      </c>
      <c r="J46" s="283">
        <f>COUNTIFS(city, "да",  sluzh_2, "да",fizra, "победитель")</f>
        <v>0</v>
      </c>
      <c r="K46" s="283">
        <f>COUNTIFS(city, "да", sluzh_2, "да",fizra,"победитель",ovz,"да")</f>
        <v>0</v>
      </c>
      <c r="L46" s="284">
        <f>COUNTIFS(vill, "да",  sluzh_2, "да",fizra, "победитель")</f>
        <v>0</v>
      </c>
      <c r="M46" s="285">
        <f>COUNTIFS(vill, "да", sluzh_2, "да",fizra,"победитель",ovz,"да")</f>
        <v>0</v>
      </c>
      <c r="N46" s="283">
        <f>COUNTIFS(city, "да", sluzh_2, "да", fizra, "призер")</f>
        <v>0</v>
      </c>
      <c r="O46" s="283">
        <f>COUNTIFS(city, "да",sluzh_2, "да",fizra,"призер",ovz,"да")</f>
        <v>0</v>
      </c>
      <c r="P46" s="284">
        <f>COUNTIFS(vill, "да", sluzh_2, "да",fizra, "призер")</f>
        <v>0</v>
      </c>
      <c r="Q46" s="285">
        <f>COUNTIFS(vill, "да",sluzh_2, "да",fizra,"призер",ovz,"да")</f>
        <v>0</v>
      </c>
      <c r="R46" s="120">
        <f t="shared" si="1"/>
        <v>0</v>
      </c>
      <c r="S46" s="120">
        <f t="shared" si="1"/>
        <v>0</v>
      </c>
      <c r="T46" s="121">
        <f t="shared" si="1"/>
        <v>0</v>
      </c>
      <c r="U46" s="121">
        <f t="shared" si="1"/>
        <v>0</v>
      </c>
    </row>
    <row r="47" spans="1:21" ht="15.75">
      <c r="A47" s="45">
        <f t="shared" si="0"/>
        <v>138</v>
      </c>
      <c r="B47" s="46">
        <v>21</v>
      </c>
      <c r="C47" s="70" t="s">
        <v>14</v>
      </c>
      <c r="D47" s="3">
        <v>0</v>
      </c>
      <c r="E47" s="3">
        <v>0</v>
      </c>
      <c r="F47" s="283">
        <f>COUNTIFS(city, "да", sluzh_2, "да",fran, "участник")+COUNTIFS(city, "да", sluzh_2, "да", fran, "призер")+COUNTIFS(city, "да",  sluzh_2, "да",fran, "победитель")</f>
        <v>0</v>
      </c>
      <c r="G47" s="283">
        <f>COUNTIFS(city, "да", sluzh_2, "да",fran,"участник",ovz,"да")+COUNTIFS(city, "да",sluzh_2, "да",fran,"призер",ovz,"да")+COUNTIFS(city, "да", sluzh_2, "да",fran,"победитель",ovz,"да")</f>
        <v>0</v>
      </c>
      <c r="H47" s="284">
        <f>COUNTIFS(vill, "да", sluzh_2, "да",fran, "участник")+COUNTIFS(vill, "да", sluzh_2, "да",fran, "призер")+COUNTIFS(vill, "да",  sluzh_2, "да",fran, "победитель")</f>
        <v>0</v>
      </c>
      <c r="I47" s="285">
        <f>COUNTIFS(vill, "да", sluzh_2, "да",fran,"участник",ovz,"да")+COUNTIFS(vill, "да",sluzh_2, "да",fran,"призер",ovz,"да")+COUNTIFS(vill, "да", sluzh_2, "да",fran,"победитель",ovz,"да")</f>
        <v>0</v>
      </c>
      <c r="J47" s="283">
        <f>COUNTIFS(city, "да",  sluzh_2, "да",fran, "победитель")</f>
        <v>0</v>
      </c>
      <c r="K47" s="283">
        <f>COUNTIFS(city, "да", sluzh_2, "да",fran,"победитель",ovz,"да")</f>
        <v>0</v>
      </c>
      <c r="L47" s="284">
        <f>COUNTIFS(vill, "да",  sluzh_2, "да",fran, "победитель")</f>
        <v>0</v>
      </c>
      <c r="M47" s="285">
        <f>COUNTIFS(vill, "да", sluzh_2, "да",fran,"победитель",ovz,"да")</f>
        <v>0</v>
      </c>
      <c r="N47" s="283">
        <f>COUNTIFS(city, "да", sluzh_2, "да", fran, "призер")</f>
        <v>0</v>
      </c>
      <c r="O47" s="283">
        <f>COUNTIFS(city, "да",sluzh_2, "да",fran,"призер",ovz,"да")</f>
        <v>0</v>
      </c>
      <c r="P47" s="284">
        <f>COUNTIFS(vill, "да", sluzh_2, "да",fran, "призер")</f>
        <v>0</v>
      </c>
      <c r="Q47" s="285">
        <f>COUNTIFS(vill, "да",sluzh_2, "да",fran,"призер",ovz,"да")</f>
        <v>0</v>
      </c>
      <c r="R47" s="120">
        <f t="shared" si="1"/>
        <v>0</v>
      </c>
      <c r="S47" s="120">
        <f t="shared" si="1"/>
        <v>0</v>
      </c>
      <c r="T47" s="121">
        <f t="shared" si="1"/>
        <v>0</v>
      </c>
      <c r="U47" s="121">
        <f t="shared" si="1"/>
        <v>0</v>
      </c>
    </row>
    <row r="48" spans="1:21" ht="15.75">
      <c r="A48" s="45">
        <f t="shared" si="0"/>
        <v>138</v>
      </c>
      <c r="B48" s="46">
        <v>22</v>
      </c>
      <c r="C48" s="70" t="s">
        <v>7</v>
      </c>
      <c r="D48" s="3">
        <v>0</v>
      </c>
      <c r="E48" s="3">
        <v>0</v>
      </c>
      <c r="F48" s="283">
        <f>COUNTIFS(city, "да", sluzh_2, "да",chemistr, "участник")+COUNTIFS(city, "да", sluzh_2, "да", chemistr, "призер")+COUNTIFS(city, "да",  sluzh_2, "да",chemistr, "победитель")</f>
        <v>0</v>
      </c>
      <c r="G48" s="283">
        <f>COUNTIFS(city, "да", sluzh_2, "да",chemistr,"участник",ovz,"да")+COUNTIFS(city, "да",sluzh_2, "да",chemistr,"призер",ovz,"да")+COUNTIFS(city, "да", sluzh_2, "да",chemistr,"победитель",ovz,"да")</f>
        <v>0</v>
      </c>
      <c r="H48" s="284">
        <f>COUNTIFS(vill, "да", sluzh_2, "да",chemistr, "участник")+COUNTIFS(vill, "да", sluzh_2, "да",chemistr, "призер")+COUNTIFS(vill, "да",  sluzh_2, "да",chemistr, "победитель")</f>
        <v>0</v>
      </c>
      <c r="I48" s="285">
        <f>COUNTIFS(vill, "да", sluzh_2, "да",chemistr,"участник",ovz,"да")+COUNTIFS(vill, "да",sluzh_2, "да",chemistr,"призер",ovz,"да")+COUNTIFS(vill, "да", sluzh_2, "да",chemistr,"победитель",ovz,"да")</f>
        <v>0</v>
      </c>
      <c r="J48" s="283">
        <f>COUNTIFS(city, "да",  sluzh_2, "да",chemistr, "победитель")</f>
        <v>0</v>
      </c>
      <c r="K48" s="283">
        <f>COUNTIFS(city, "да", sluzh_2, "да",chemistr,"победитель",ovz,"да")</f>
        <v>0</v>
      </c>
      <c r="L48" s="284">
        <f>COUNTIFS(vill, "да",  sluzh_2, "да",chemistr, "победитель")</f>
        <v>0</v>
      </c>
      <c r="M48" s="285">
        <f>COUNTIFS(vill, "да", sluzh_2, "да",chemistr,"победитель",ovz,"да")</f>
        <v>0</v>
      </c>
      <c r="N48" s="283">
        <f>COUNTIFS(city, "да", sluzh_2, "да", chemistr, "призер")</f>
        <v>0</v>
      </c>
      <c r="O48" s="283">
        <f>COUNTIFS(city, "да",sluzh_2, "да",chemistr,"призер",ovz,"да")</f>
        <v>0</v>
      </c>
      <c r="P48" s="284">
        <f>COUNTIFS(vill, "да", sluzh_2, "да",chemistr, "призер")</f>
        <v>0</v>
      </c>
      <c r="Q48" s="285">
        <f>COUNTIFS(vill, "да",sluzh_2, "да",chemistr,"призер",ovz,"да")</f>
        <v>0</v>
      </c>
      <c r="R48" s="120">
        <f t="shared" si="1"/>
        <v>0</v>
      </c>
      <c r="S48" s="120">
        <f t="shared" si="1"/>
        <v>0</v>
      </c>
      <c r="T48" s="121">
        <f t="shared" si="1"/>
        <v>0</v>
      </c>
      <c r="U48" s="121">
        <f t="shared" si="1"/>
        <v>0</v>
      </c>
    </row>
    <row r="49" spans="1:21" ht="15.75">
      <c r="A49" s="45">
        <f t="shared" si="0"/>
        <v>138</v>
      </c>
      <c r="B49" s="46">
        <v>23</v>
      </c>
      <c r="C49" s="70" t="s">
        <v>17</v>
      </c>
      <c r="D49" s="3">
        <v>0</v>
      </c>
      <c r="E49" s="3">
        <v>0</v>
      </c>
      <c r="F49" s="283">
        <f>COUNTIFS(city, "да", sluzh_2, "да",ecology, "участник")+COUNTIFS(city, "да", sluzh_2, "да", ecology, "призер")+COUNTIFS(city, "да",  sluzh_2, "да",ecology, "победитель")</f>
        <v>0</v>
      </c>
      <c r="G49" s="283">
        <f>COUNTIFS(city, "да", sluzh_2, "да",ecology,"участник",ovz,"да")+COUNTIFS(city, "да",sluzh_2, "да",ecology,"призер",ovz,"да")+COUNTIFS(city, "да", sluzh_2, "да",ecology,"победитель",ovz,"да")</f>
        <v>0</v>
      </c>
      <c r="H49" s="284">
        <f>COUNTIFS(vill, "да", sluzh_2, "да",ecology, "участник")+COUNTIFS(vill, "да", sluzh_2, "да",ecology, "призер")+COUNTIFS(vill, "да",  sluzh_2, "да",ecology, "победитель")</f>
        <v>0</v>
      </c>
      <c r="I49" s="285">
        <f>COUNTIFS(vill, "да", sluzh_2, "да",ecology,"участник",ovz,"да")+COUNTIFS(vill, "да",sluzh_2, "да",ecology,"призер",ovz,"да")+COUNTIFS(vill, "да", sluzh_2, "да",ecology,"победитель",ovz,"да")</f>
        <v>0</v>
      </c>
      <c r="J49" s="283">
        <f>COUNTIFS(city, "да",  sluzh_2, "да",ecology, "победитель")</f>
        <v>0</v>
      </c>
      <c r="K49" s="283">
        <f>COUNTIFS(city, "да", sluzh_2, "да",ecology,"победитель",ovz,"да")</f>
        <v>0</v>
      </c>
      <c r="L49" s="284">
        <f>COUNTIFS(vill, "да",  sluzh_2, "да",ecology, "победитель")</f>
        <v>0</v>
      </c>
      <c r="M49" s="285">
        <f>COUNTIFS(vill, "да", sluzh_2, "да",ecology,"победитель",ovz,"да")</f>
        <v>0</v>
      </c>
      <c r="N49" s="283">
        <f>COUNTIFS(city, "да", sluzh_2, "да", ecology, "призер")</f>
        <v>0</v>
      </c>
      <c r="O49" s="283">
        <f>COUNTIFS(city, "да",sluzh_2, "да",ecology,"призер",ovz,"да")</f>
        <v>0</v>
      </c>
      <c r="P49" s="284">
        <f>COUNTIFS(vill, "да", sluzh_2, "да",ecology, "призер")</f>
        <v>0</v>
      </c>
      <c r="Q49" s="285">
        <f>COUNTIFS(vill, "да",sluzh_2, "да",ecology,"призер",ovz,"да")</f>
        <v>0</v>
      </c>
      <c r="R49" s="120">
        <f t="shared" si="1"/>
        <v>0</v>
      </c>
      <c r="S49" s="120">
        <f t="shared" si="1"/>
        <v>0</v>
      </c>
      <c r="T49" s="121">
        <f t="shared" si="1"/>
        <v>0</v>
      </c>
      <c r="U49" s="121">
        <f t="shared" si="1"/>
        <v>0</v>
      </c>
    </row>
    <row r="50" spans="1:21" ht="15.75">
      <c r="A50" s="45">
        <f t="shared" si="0"/>
        <v>138</v>
      </c>
      <c r="B50" s="46">
        <v>24</v>
      </c>
      <c r="C50" s="70" t="s">
        <v>18</v>
      </c>
      <c r="D50" s="3">
        <v>0</v>
      </c>
      <c r="E50" s="3">
        <v>0</v>
      </c>
      <c r="F50" s="283">
        <f>COUNTIFS(city, "да", sluzh_2, "да",econom, "участник")+COUNTIFS(city, "да", sluzh_2, "да", econom, "призер")+COUNTIFS(city, "да",  sluzh_2, "да",econom, "победитель")</f>
        <v>0</v>
      </c>
      <c r="G50" s="283">
        <f>COUNTIFS(city, "да", sluzh_2, "да",econom,"участник",ovz,"да")+COUNTIFS(city, "да",sluzh_2, "да",econom,"призер",ovz,"да")+COUNTIFS(city, "да", sluzh_2, "да",econom,"победитель",ovz,"да")</f>
        <v>0</v>
      </c>
      <c r="H50" s="284">
        <f>COUNTIFS(vill, "да", sluzh_2, "да",econom, "участник")+COUNTIFS(vill, "да", sluzh_2, "да",econom, "призер")+COUNTIFS(vill, "да",  sluzh_2, "да",econom, "победитель")</f>
        <v>0</v>
      </c>
      <c r="I50" s="285">
        <f>COUNTIFS(vill, "да", sluzh_2, "да",econom,"участник",ovz,"да")+COUNTIFS(vill, "да",sluzh_2, "да",econom,"призер",ovz,"да")+COUNTIFS(vill, "да", sluzh_2, "да",econom,"победитель",ovz,"да")</f>
        <v>0</v>
      </c>
      <c r="J50" s="283">
        <f>COUNTIFS(city, "да",  sluzh_2, "да",econom, "победитель")</f>
        <v>0</v>
      </c>
      <c r="K50" s="283">
        <f>COUNTIFS(city, "да", sluzh_2, "да",econom,"победитель",ovz,"да")</f>
        <v>0</v>
      </c>
      <c r="L50" s="284">
        <f>COUNTIFS(vill, "да",  sluzh_2, "да",econom, "победитель")</f>
        <v>0</v>
      </c>
      <c r="M50" s="285">
        <f>COUNTIFS(vill, "да", sluzh_2, "да",econom,"победитель",ovz,"да")</f>
        <v>0</v>
      </c>
      <c r="N50" s="283">
        <f>COUNTIFS(city, "да", sluzh_2, "да", econom, "призер")</f>
        <v>0</v>
      </c>
      <c r="O50" s="283">
        <f>COUNTIFS(city, "да",sluzh_2, "да",econom,"призер",ovz,"да")</f>
        <v>0</v>
      </c>
      <c r="P50" s="284">
        <f>COUNTIFS(vill, "да", sluzh_2, "да",econom, "призер")</f>
        <v>0</v>
      </c>
      <c r="Q50" s="285">
        <f>COUNTIFS(vill, "да",sluzh_2, "да",econom,"призер",ovz,"да")</f>
        <v>0</v>
      </c>
      <c r="R50" s="120">
        <f t="shared" si="1"/>
        <v>0</v>
      </c>
      <c r="S50" s="120">
        <f t="shared" si="1"/>
        <v>0</v>
      </c>
      <c r="T50" s="121">
        <f t="shared" si="1"/>
        <v>0</v>
      </c>
      <c r="U50" s="121">
        <f t="shared" si="1"/>
        <v>0</v>
      </c>
    </row>
    <row r="51" spans="1:21" s="26" customFormat="1" ht="19.5">
      <c r="A51" s="45">
        <f t="shared" si="0"/>
        <v>138</v>
      </c>
      <c r="B51" s="48" t="s">
        <v>60</v>
      </c>
      <c r="C51" s="49" t="s">
        <v>92</v>
      </c>
      <c r="D51" s="50"/>
      <c r="E51" s="51">
        <f t="shared" ref="E51:U51" si="2">SUM(E27:E50)</f>
        <v>0</v>
      </c>
      <c r="F51" s="118">
        <f t="shared" si="2"/>
        <v>0</v>
      </c>
      <c r="G51" s="175">
        <f t="shared" si="2"/>
        <v>0</v>
      </c>
      <c r="H51" s="182">
        <f t="shared" si="2"/>
        <v>0</v>
      </c>
      <c r="I51" s="175">
        <f t="shared" si="2"/>
        <v>0</v>
      </c>
      <c r="J51" s="175">
        <f t="shared" si="2"/>
        <v>0</v>
      </c>
      <c r="K51" s="175">
        <f t="shared" si="2"/>
        <v>0</v>
      </c>
      <c r="L51" s="175">
        <f t="shared" si="2"/>
        <v>0</v>
      </c>
      <c r="M51" s="175">
        <f t="shared" si="2"/>
        <v>0</v>
      </c>
      <c r="N51" s="175">
        <f t="shared" si="2"/>
        <v>0</v>
      </c>
      <c r="O51" s="175">
        <f t="shared" si="2"/>
        <v>0</v>
      </c>
      <c r="P51" s="175">
        <f t="shared" si="2"/>
        <v>0</v>
      </c>
      <c r="Q51" s="175">
        <f t="shared" si="2"/>
        <v>0</v>
      </c>
      <c r="R51" s="51">
        <f t="shared" si="2"/>
        <v>0</v>
      </c>
      <c r="S51" s="51">
        <f t="shared" si="2"/>
        <v>0</v>
      </c>
      <c r="T51" s="51">
        <f t="shared" si="2"/>
        <v>0</v>
      </c>
      <c r="U51" s="51">
        <f t="shared" si="2"/>
        <v>0</v>
      </c>
    </row>
    <row r="52" spans="1:21" ht="40.5" customHeight="1">
      <c r="F52" s="75" t="s">
        <v>88</v>
      </c>
      <c r="G52" s="75"/>
      <c r="H52" s="183">
        <f>F51+H51</f>
        <v>0</v>
      </c>
      <c r="T52" s="11">
        <f>R51+T51</f>
        <v>0</v>
      </c>
    </row>
    <row r="53" spans="1:21" ht="45.75" customHeight="1">
      <c r="F53" s="77" t="str">
        <f>IF('1'!BI20=H52, "пройдена сверка лист 1 и 3", "требуется проверка!")</f>
        <v>пройдена сверка лист 1 и 3</v>
      </c>
    </row>
  </sheetData>
  <sheetProtection password="CA9D" sheet="1" formatCells="0" formatColumns="0" formatRows="0"/>
  <conditionalFormatting sqref="O12:P17">
    <cfRule type="containsText" dxfId="19" priority="8" operator="containsText" text="требуется">
      <formula>NOT(ISERROR(SEARCH("требуется",O12)))</formula>
    </cfRule>
  </conditionalFormatting>
  <conditionalFormatting sqref="K13">
    <cfRule type="containsText" dxfId="18" priority="3" operator="containsText" text="требуется">
      <formula>NOT(ISERROR(SEARCH("требуется",K13)))</formula>
    </cfRule>
  </conditionalFormatting>
  <conditionalFormatting sqref="K17">
    <cfRule type="containsText" dxfId="17" priority="2" operator="containsText" text="требуется">
      <formula>NOT(ISERROR(SEARCH("требуется",K17)))</formula>
    </cfRule>
  </conditionalFormatting>
  <conditionalFormatting sqref="F53">
    <cfRule type="containsText" dxfId="16" priority="5" operator="containsText" text="требуется">
      <formula>NOT(ISERROR(SEARCH("требуется",F53)))</formula>
    </cfRule>
  </conditionalFormatting>
  <conditionalFormatting sqref="H52">
    <cfRule type="containsText" dxfId="15" priority="4" operator="containsText" text="требуется">
      <formula>NOT(ISERROR(SEARCH("требуется",H52)))</formula>
    </cfRule>
  </conditionalFormatting>
  <conditionalFormatting sqref="F27:U50">
    <cfRule type="cellIs" dxfId="14" priority="1" operator="greaterThan">
      <formula>0</formula>
    </cfRule>
  </conditionalFormatting>
  <dataValidations disablePrompts="1" count="1">
    <dataValidation type="list" allowBlank="1" showInputMessage="1" showErrorMessage="1" sqref="J1">
      <formula1>etap</formula1>
    </dataValidation>
  </dataValidations>
  <pageMargins left="0.31496062992125984" right="0.11811023622047245" top="0.15748031496062992" bottom="0.15748031496062992" header="0.31496062992125984" footer="0.31496062992125984"/>
  <pageSetup paperSize="9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"/>
  <sheetViews>
    <sheetView topLeftCell="A7" workbookViewId="0">
      <selection activeCell="D9" sqref="D9"/>
    </sheetView>
  </sheetViews>
  <sheetFormatPr defaultRowHeight="15"/>
  <cols>
    <col min="1" max="1" width="10.5703125" style="1" customWidth="1"/>
    <col min="2" max="3" width="21" style="1" customWidth="1"/>
    <col min="4" max="4" width="16.85546875" style="1" customWidth="1"/>
    <col min="5" max="5" width="17.85546875" style="1" customWidth="1"/>
    <col min="6" max="6" width="18.140625" style="1" customWidth="1"/>
    <col min="7" max="8" width="17.42578125" style="1" customWidth="1"/>
    <col min="9" max="12" width="20.7109375" style="1" customWidth="1"/>
    <col min="13" max="13" width="23.7109375" style="1" bestFit="1" customWidth="1"/>
    <col min="14" max="14" width="16.7109375" style="1" customWidth="1"/>
    <col min="15" max="15" width="18.7109375" style="1" customWidth="1"/>
    <col min="16" max="16" width="17" style="1" customWidth="1"/>
    <col min="17" max="16384" width="9.140625" style="1"/>
  </cols>
  <sheetData>
    <row r="1" spans="1:18" s="22" customFormat="1" ht="31.5" customHeight="1">
      <c r="A1" s="7" t="s">
        <v>61</v>
      </c>
      <c r="B1" s="164">
        <f>'1'!$B$1</f>
        <v>138</v>
      </c>
      <c r="C1" s="103"/>
      <c r="D1" s="102" t="str">
        <f>VLOOKUP(B1,msu,2,0)</f>
        <v>Торжокский район</v>
      </c>
      <c r="E1" s="8"/>
      <c r="F1" s="8"/>
      <c r="G1" s="9"/>
      <c r="H1" s="9"/>
      <c r="I1" s="139" t="str">
        <f>'1'!$M$1</f>
        <v>школьный этап</v>
      </c>
      <c r="J1" s="101"/>
      <c r="K1" s="101"/>
      <c r="L1" s="101"/>
      <c r="M1" s="101"/>
      <c r="O1" s="146"/>
      <c r="P1" s="146"/>
    </row>
    <row r="2" spans="1:18" s="22" customFormat="1" ht="15.75">
      <c r="A2" s="7"/>
      <c r="B2" s="25" t="s">
        <v>62</v>
      </c>
      <c r="C2" s="104"/>
      <c r="I2" s="25" t="s">
        <v>62</v>
      </c>
      <c r="K2" s="100"/>
      <c r="L2" s="100"/>
      <c r="M2" s="24"/>
      <c r="O2" s="146"/>
      <c r="P2" s="146"/>
    </row>
    <row r="3" spans="1:18" s="24" customFormat="1" ht="15.75">
      <c r="A3" s="53"/>
      <c r="B3" s="54"/>
      <c r="C3" s="54"/>
      <c r="I3" s="55"/>
      <c r="J3" s="55"/>
      <c r="K3" s="55"/>
      <c r="L3" s="55"/>
      <c r="M3" s="278"/>
    </row>
    <row r="4" spans="1:18" s="32" customFormat="1" ht="27" customHeight="1">
      <c r="A4" s="106" t="s">
        <v>144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41"/>
      <c r="N4" s="142"/>
      <c r="O4" s="142"/>
      <c r="P4" s="142"/>
      <c r="Q4" s="142"/>
      <c r="R4" s="142"/>
    </row>
    <row r="5" spans="1:18" s="32" customFormat="1" ht="27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41"/>
      <c r="N5" s="142"/>
      <c r="O5" s="142"/>
      <c r="P5" s="142"/>
      <c r="Q5" s="142"/>
      <c r="R5" s="142"/>
    </row>
    <row r="6" spans="1:18" s="11" customFormat="1" ht="45">
      <c r="E6" s="126" t="s">
        <v>176</v>
      </c>
      <c r="F6" s="127"/>
      <c r="G6" s="108"/>
      <c r="H6" s="109"/>
      <c r="I6" s="318" t="s">
        <v>175</v>
      </c>
      <c r="J6" s="319"/>
      <c r="K6" s="319"/>
      <c r="L6" s="320"/>
      <c r="M6" s="126" t="s">
        <v>174</v>
      </c>
      <c r="N6" s="108"/>
      <c r="O6" s="108"/>
      <c r="P6" s="109"/>
    </row>
    <row r="7" spans="1:18" s="26" customFormat="1" ht="92.25" customHeight="1">
      <c r="A7" s="21" t="s">
        <v>63</v>
      </c>
      <c r="B7" s="56" t="s">
        <v>117</v>
      </c>
      <c r="C7" s="56" t="s">
        <v>170</v>
      </c>
      <c r="D7" s="57" t="s">
        <v>145</v>
      </c>
      <c r="E7" s="110" t="s">
        <v>194</v>
      </c>
      <c r="F7" s="110" t="s">
        <v>148</v>
      </c>
      <c r="G7" s="110" t="s">
        <v>146</v>
      </c>
      <c r="H7" s="110" t="s">
        <v>147</v>
      </c>
      <c r="I7" s="321" t="s">
        <v>152</v>
      </c>
      <c r="J7" s="321" t="s">
        <v>148</v>
      </c>
      <c r="K7" s="321" t="s">
        <v>146</v>
      </c>
      <c r="L7" s="321" t="s">
        <v>147</v>
      </c>
      <c r="M7" s="110" t="s">
        <v>152</v>
      </c>
      <c r="N7" s="110" t="s">
        <v>148</v>
      </c>
      <c r="O7" s="110" t="s">
        <v>146</v>
      </c>
      <c r="P7" s="110" t="s">
        <v>147</v>
      </c>
    </row>
    <row r="8" spans="1:18" s="11" customFormat="1">
      <c r="A8" s="58" t="s">
        <v>62</v>
      </c>
      <c r="B8" s="78" t="s">
        <v>169</v>
      </c>
      <c r="C8" s="78" t="s">
        <v>169</v>
      </c>
      <c r="D8" s="59" t="s">
        <v>62</v>
      </c>
      <c r="E8" s="59" t="s">
        <v>62</v>
      </c>
      <c r="F8" s="59" t="s">
        <v>956</v>
      </c>
      <c r="G8" s="59" t="s">
        <v>957</v>
      </c>
      <c r="H8" s="59" t="s">
        <v>172</v>
      </c>
      <c r="I8" s="59" t="s">
        <v>62</v>
      </c>
      <c r="J8" s="59" t="s">
        <v>149</v>
      </c>
      <c r="K8" s="59" t="s">
        <v>150</v>
      </c>
      <c r="L8" s="59" t="s">
        <v>151</v>
      </c>
      <c r="M8" s="59" t="s">
        <v>712</v>
      </c>
      <c r="N8" s="59" t="s">
        <v>713</v>
      </c>
      <c r="O8" s="59" t="s">
        <v>714</v>
      </c>
      <c r="P8" s="59" t="s">
        <v>715</v>
      </c>
    </row>
    <row r="9" spans="1:18" s="279" customFormat="1" ht="18">
      <c r="A9" s="205">
        <f>$B$1</f>
        <v>138</v>
      </c>
      <c r="B9" s="328">
        <v>1</v>
      </c>
      <c r="C9" s="206">
        <v>1</v>
      </c>
      <c r="D9" s="207">
        <f>SUM('1'!$C$9:$D$15)</f>
        <v>22</v>
      </c>
      <c r="E9" s="207">
        <f>G9+H9</f>
        <v>19</v>
      </c>
      <c r="F9" s="207">
        <f>SUM('1'!$G$9:$H$15)</f>
        <v>0</v>
      </c>
      <c r="G9" s="207">
        <f>SUM('1'!$E$9:$E$15)</f>
        <v>0</v>
      </c>
      <c r="H9" s="207">
        <f>SUM('1'!$F$9:$F$15)</f>
        <v>19</v>
      </c>
      <c r="I9" s="207">
        <f>K9+L9</f>
        <v>12</v>
      </c>
      <c r="J9" s="207">
        <f>'3_5-9_кл'!S51+'3_5-9_кл'!U51+'3_10-11_кл'!S51+'3_10-11_кл'!U51</f>
        <v>0</v>
      </c>
      <c r="K9" s="207">
        <f>'3_5-9_кл'!R51+'3_10-11_кл'!R51</f>
        <v>0</v>
      </c>
      <c r="L9" s="207">
        <f>'3_5-9_кл'!T51+'3_10-11_кл'!T51</f>
        <v>12</v>
      </c>
      <c r="M9" s="207">
        <f>O9+P9</f>
        <v>10</v>
      </c>
      <c r="N9" s="207">
        <f>Приз_Побед_69!$C$46</f>
        <v>0</v>
      </c>
      <c r="O9" s="207">
        <f>Приз_Побед_69!$C$47</f>
        <v>0</v>
      </c>
      <c r="P9" s="207">
        <f>Приз_Побед_69!$C$48</f>
        <v>10</v>
      </c>
    </row>
    <row r="10" spans="1:18" s="11" customFormat="1" ht="84.75" customHeight="1">
      <c r="B10" s="329" t="s">
        <v>955</v>
      </c>
      <c r="C10" s="329" t="s">
        <v>955</v>
      </c>
      <c r="E10" s="75" t="s">
        <v>171</v>
      </c>
      <c r="G10" s="22"/>
      <c r="H10" s="11">
        <f>G9+H9</f>
        <v>19</v>
      </c>
      <c r="I10" s="75" t="s">
        <v>171</v>
      </c>
    </row>
    <row r="11" spans="1:18" s="11" customFormat="1" ht="47.25" customHeight="1">
      <c r="B11" s="107"/>
      <c r="C11" s="107"/>
      <c r="D11" s="107"/>
      <c r="E11" s="130" t="str">
        <f>IF(E9=SUM('1'!E9:F15),"пройдена проверка 1 и 4 лист", "требуется проверка 1 и 4 лист ")</f>
        <v>пройдена проверка 1 и 4 лист</v>
      </c>
      <c r="I11" s="130" t="str">
        <f>IF(I9='3_5-9_кл'!T52+'3_10-11_кл'!T52,"пройдена проверка 1 и 4 лист", "требуется проверка 1 и 4 лист ")</f>
        <v>пройдена проверка 1 и 4 лист</v>
      </c>
    </row>
    <row r="12" spans="1:18">
      <c r="A12" s="11"/>
      <c r="B12" s="11"/>
      <c r="C12" s="11"/>
      <c r="D12" s="11"/>
      <c r="F12" s="11"/>
      <c r="G12" s="11"/>
      <c r="H12" s="74"/>
      <c r="I12" s="74"/>
      <c r="J12" s="74"/>
      <c r="K12" s="11"/>
      <c r="L12" s="11"/>
    </row>
  </sheetData>
  <sheetProtection password="CA9D" sheet="1" formatCells="0" formatColumns="0" formatRows="0"/>
  <conditionalFormatting sqref="E11">
    <cfRule type="containsText" dxfId="13" priority="3" operator="containsText" text="требуется">
      <formula>NOT(ISERROR(SEARCH("требуется",E11)))</formula>
    </cfRule>
  </conditionalFormatting>
  <conditionalFormatting sqref="I11">
    <cfRule type="containsText" dxfId="12" priority="2" operator="containsText" text="требуется">
      <formula>NOT(ISERROR(SEARCH("требуется",I11)))</formula>
    </cfRule>
  </conditionalFormatting>
  <dataValidations disablePrompts="1" count="1">
    <dataValidation type="list" allowBlank="1" showInputMessage="1" showErrorMessage="1" sqref="I1">
      <formula1>etap</formula1>
    </dataValidation>
  </dataValidation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N8" sqref="N8"/>
    </sheetView>
  </sheetViews>
  <sheetFormatPr defaultColWidth="9.140625" defaultRowHeight="15.75"/>
  <cols>
    <col min="1" max="1" width="16.28515625" style="280" bestFit="1" customWidth="1"/>
    <col min="2" max="2" width="20.85546875" style="280" customWidth="1"/>
    <col min="3" max="3" width="16.5703125" style="280" customWidth="1"/>
    <col min="4" max="4" width="11.85546875" style="280" customWidth="1"/>
    <col min="5" max="5" width="11.42578125" style="280" customWidth="1"/>
    <col min="6" max="6" width="12" style="280" customWidth="1"/>
    <col min="7" max="7" width="15.140625" style="280" customWidth="1"/>
    <col min="8" max="8" width="11.85546875" style="280" customWidth="1"/>
    <col min="9" max="9" width="14.28515625" style="280" customWidth="1"/>
    <col min="10" max="16384" width="9.140625" style="280"/>
  </cols>
  <sheetData>
    <row r="1" spans="1:9" s="36" customFormat="1">
      <c r="B1" s="345" t="s">
        <v>199</v>
      </c>
      <c r="C1" s="345"/>
      <c r="D1" s="345"/>
      <c r="E1" s="345"/>
      <c r="F1" s="345"/>
      <c r="G1" s="345"/>
      <c r="H1" s="345"/>
      <c r="I1" s="345"/>
    </row>
    <row r="2" spans="1:9" s="36" customFormat="1" ht="75.75" customHeight="1">
      <c r="B2" s="346" t="s">
        <v>188</v>
      </c>
      <c r="C2" s="346"/>
      <c r="D2" s="346"/>
      <c r="E2" s="346"/>
      <c r="F2" s="346"/>
      <c r="G2" s="346"/>
      <c r="H2" s="346"/>
      <c r="I2" s="346"/>
    </row>
    <row r="3" spans="1:9" s="36" customFormat="1">
      <c r="A3" s="347" t="s">
        <v>198</v>
      </c>
      <c r="B3" s="347" t="s">
        <v>1</v>
      </c>
      <c r="C3" s="347"/>
      <c r="D3" s="347"/>
      <c r="E3" s="347"/>
      <c r="F3" s="347"/>
      <c r="G3" s="347"/>
      <c r="H3" s="347"/>
      <c r="I3" s="347"/>
    </row>
    <row r="4" spans="1:9" s="36" customFormat="1" ht="31.5">
      <c r="A4" s="347"/>
      <c r="B4" s="347"/>
      <c r="C4" s="236" t="s">
        <v>177</v>
      </c>
      <c r="D4" s="236" t="s">
        <v>178</v>
      </c>
      <c r="E4" s="236" t="s">
        <v>179</v>
      </c>
      <c r="F4" s="236" t="s">
        <v>180</v>
      </c>
      <c r="G4" s="236" t="s">
        <v>181</v>
      </c>
      <c r="H4" s="236" t="s">
        <v>182</v>
      </c>
      <c r="I4" s="236" t="s">
        <v>183</v>
      </c>
    </row>
    <row r="5" spans="1:9">
      <c r="A5" s="281">
        <f>'1'!$B$1</f>
        <v>138</v>
      </c>
      <c r="B5" s="281" t="s">
        <v>13</v>
      </c>
      <c r="C5" s="128"/>
      <c r="D5" s="128"/>
      <c r="E5" s="128"/>
      <c r="F5" s="128"/>
      <c r="G5" s="128"/>
      <c r="H5" s="128"/>
      <c r="I5" s="128"/>
    </row>
    <row r="6" spans="1:9">
      <c r="A6" s="281">
        <f>'1'!$B$1</f>
        <v>138</v>
      </c>
      <c r="B6" s="281" t="s">
        <v>19</v>
      </c>
      <c r="C6" s="128"/>
      <c r="D6" s="128"/>
      <c r="E6" s="128"/>
      <c r="F6" s="128"/>
      <c r="G6" s="128"/>
      <c r="H6" s="128"/>
      <c r="I6" s="128"/>
    </row>
    <row r="7" spans="1:9">
      <c r="A7" s="281">
        <f>'1'!$B$1</f>
        <v>138</v>
      </c>
      <c r="B7" s="281" t="s">
        <v>8</v>
      </c>
      <c r="C7" s="128"/>
      <c r="D7" s="128"/>
      <c r="E7" s="128"/>
      <c r="F7" s="128"/>
      <c r="G7" s="128"/>
      <c r="H7" s="128"/>
      <c r="I7" s="128"/>
    </row>
    <row r="8" spans="1:9">
      <c r="A8" s="281">
        <f>'1'!$B$1</f>
        <v>138</v>
      </c>
      <c r="B8" s="281" t="s">
        <v>9</v>
      </c>
      <c r="C8" s="128"/>
      <c r="D8" s="128"/>
      <c r="E8" s="128"/>
      <c r="F8" s="128"/>
      <c r="G8" s="128"/>
      <c r="H8" s="128"/>
      <c r="I8" s="128"/>
    </row>
    <row r="9" spans="1:9">
      <c r="A9" s="281">
        <f>'1'!$B$1</f>
        <v>138</v>
      </c>
      <c r="B9" s="281" t="s">
        <v>184</v>
      </c>
      <c r="C9" s="128"/>
      <c r="D9" s="128"/>
      <c r="E9" s="128"/>
      <c r="F9" s="128"/>
      <c r="G9" s="128"/>
      <c r="H9" s="128"/>
      <c r="I9" s="128"/>
    </row>
    <row r="10" spans="1:9" ht="47.25">
      <c r="A10" s="281">
        <f>'1'!$B$1</f>
        <v>138</v>
      </c>
      <c r="B10" s="281" t="s">
        <v>185</v>
      </c>
      <c r="C10" s="128"/>
      <c r="D10" s="128"/>
      <c r="E10" s="128"/>
      <c r="F10" s="128"/>
      <c r="G10" s="128"/>
      <c r="H10" s="128"/>
      <c r="I10" s="128"/>
    </row>
    <row r="11" spans="1:9">
      <c r="A11" s="281">
        <f>'1'!$B$1</f>
        <v>138</v>
      </c>
      <c r="B11" s="281" t="s">
        <v>10</v>
      </c>
      <c r="C11" s="128"/>
      <c r="D11" s="128"/>
      <c r="E11" s="128"/>
      <c r="F11" s="128"/>
      <c r="G11" s="128"/>
      <c r="H11" s="128"/>
      <c r="I11" s="128"/>
    </row>
    <row r="12" spans="1:9">
      <c r="A12" s="281">
        <f>'1'!$B$1</f>
        <v>138</v>
      </c>
      <c r="B12" s="281" t="s">
        <v>47</v>
      </c>
      <c r="C12" s="128"/>
      <c r="D12" s="128"/>
      <c r="E12" s="128"/>
      <c r="F12" s="128"/>
      <c r="G12" s="128"/>
      <c r="H12" s="128"/>
      <c r="I12" s="128"/>
    </row>
    <row r="13" spans="1:9">
      <c r="A13" s="281">
        <f>'1'!$B$1</f>
        <v>138</v>
      </c>
      <c r="B13" s="281" t="s">
        <v>119</v>
      </c>
      <c r="C13" s="128"/>
      <c r="D13" s="128"/>
      <c r="E13" s="128"/>
      <c r="F13" s="128"/>
      <c r="G13" s="128"/>
      <c r="H13" s="128"/>
      <c r="I13" s="128"/>
    </row>
    <row r="14" spans="1:9">
      <c r="A14" s="281">
        <f>'1'!$B$1</f>
        <v>138</v>
      </c>
      <c r="B14" s="281" t="s">
        <v>120</v>
      </c>
      <c r="C14" s="128"/>
      <c r="D14" s="128"/>
      <c r="E14" s="128"/>
      <c r="F14" s="128"/>
      <c r="G14" s="128"/>
      <c r="H14" s="128"/>
      <c r="I14" s="128"/>
    </row>
    <row r="15" spans="1:9">
      <c r="A15" s="281">
        <f>'1'!$B$1</f>
        <v>138</v>
      </c>
      <c r="B15" s="281" t="s">
        <v>5</v>
      </c>
      <c r="C15" s="128"/>
      <c r="D15" s="128"/>
      <c r="E15" s="128"/>
      <c r="F15" s="128"/>
      <c r="G15" s="128"/>
      <c r="H15" s="128"/>
      <c r="I15" s="128"/>
    </row>
    <row r="16" spans="1:9">
      <c r="A16" s="281">
        <f>'1'!$B$1</f>
        <v>138</v>
      </c>
      <c r="B16" s="281" t="s">
        <v>20</v>
      </c>
      <c r="C16" s="128"/>
      <c r="D16" s="128"/>
      <c r="E16" s="128"/>
      <c r="F16" s="128"/>
      <c r="G16" s="128"/>
      <c r="H16" s="128"/>
      <c r="I16" s="128"/>
    </row>
    <row r="17" spans="1:9">
      <c r="A17" s="281">
        <f>'1'!$B$1</f>
        <v>138</v>
      </c>
      <c r="B17" s="281" t="s">
        <v>21</v>
      </c>
      <c r="C17" s="128"/>
      <c r="D17" s="128"/>
      <c r="E17" s="128"/>
      <c r="F17" s="128"/>
      <c r="G17" s="128"/>
      <c r="H17" s="128"/>
      <c r="I17" s="128"/>
    </row>
    <row r="18" spans="1:9">
      <c r="A18" s="281">
        <f>'1'!$B$1</f>
        <v>138</v>
      </c>
      <c r="B18" s="281" t="s">
        <v>11</v>
      </c>
      <c r="C18" s="128"/>
      <c r="D18" s="128"/>
      <c r="E18" s="128"/>
      <c r="F18" s="128"/>
      <c r="G18" s="128"/>
      <c r="H18" s="128"/>
      <c r="I18" s="128"/>
    </row>
    <row r="19" spans="1:9" ht="47.25">
      <c r="A19" s="281">
        <f>'1'!$B$1</f>
        <v>138</v>
      </c>
      <c r="B19" s="281" t="s">
        <v>186</v>
      </c>
      <c r="C19" s="128"/>
      <c r="D19" s="128"/>
      <c r="E19" s="128"/>
      <c r="F19" s="128"/>
      <c r="G19" s="128"/>
      <c r="H19" s="128"/>
      <c r="I19" s="128"/>
    </row>
    <row r="20" spans="1:9">
      <c r="A20" s="281">
        <f>'1'!$B$1</f>
        <v>138</v>
      </c>
      <c r="B20" s="281" t="s">
        <v>12</v>
      </c>
      <c r="C20" s="128"/>
      <c r="D20" s="128"/>
      <c r="E20" s="128"/>
      <c r="F20" s="128"/>
      <c r="G20" s="128"/>
      <c r="H20" s="128"/>
      <c r="I20" s="128"/>
    </row>
    <row r="21" spans="1:9">
      <c r="A21" s="281">
        <f>'1'!$B$1</f>
        <v>138</v>
      </c>
      <c r="B21" s="281" t="s">
        <v>4</v>
      </c>
      <c r="C21" s="128"/>
      <c r="D21" s="128"/>
      <c r="E21" s="128"/>
      <c r="F21" s="128"/>
      <c r="G21" s="128"/>
      <c r="H21" s="128"/>
      <c r="I21" s="128"/>
    </row>
    <row r="22" spans="1:9">
      <c r="A22" s="281">
        <f>'1'!$B$1</f>
        <v>138</v>
      </c>
      <c r="B22" s="281" t="s">
        <v>16</v>
      </c>
      <c r="C22" s="128"/>
      <c r="D22" s="128"/>
      <c r="E22" s="128"/>
      <c r="F22" s="128"/>
      <c r="G22" s="128"/>
      <c r="H22" s="128"/>
      <c r="I22" s="128"/>
    </row>
    <row r="23" spans="1:9">
      <c r="A23" s="281">
        <f>'1'!$B$1</f>
        <v>138</v>
      </c>
      <c r="B23" s="281" t="s">
        <v>6</v>
      </c>
      <c r="C23" s="128"/>
      <c r="D23" s="128"/>
      <c r="E23" s="128"/>
      <c r="F23" s="128"/>
      <c r="G23" s="128"/>
      <c r="H23" s="128"/>
      <c r="I23" s="128"/>
    </row>
    <row r="24" spans="1:9" ht="31.5">
      <c r="A24" s="281">
        <f>'1'!$B$1</f>
        <v>138</v>
      </c>
      <c r="B24" s="281" t="s">
        <v>15</v>
      </c>
      <c r="C24" s="128"/>
      <c r="D24" s="128"/>
      <c r="E24" s="128"/>
      <c r="F24" s="128"/>
      <c r="G24" s="128"/>
      <c r="H24" s="128"/>
      <c r="I24" s="128"/>
    </row>
    <row r="25" spans="1:9">
      <c r="A25" s="281">
        <f>'1'!$B$1</f>
        <v>138</v>
      </c>
      <c r="B25" s="281" t="s">
        <v>14</v>
      </c>
      <c r="C25" s="128"/>
      <c r="D25" s="128"/>
      <c r="E25" s="128"/>
      <c r="F25" s="128"/>
      <c r="G25" s="128"/>
      <c r="H25" s="128"/>
      <c r="I25" s="128"/>
    </row>
    <row r="26" spans="1:9">
      <c r="A26" s="281">
        <f>'1'!$B$1</f>
        <v>138</v>
      </c>
      <c r="B26" s="281" t="s">
        <v>7</v>
      </c>
      <c r="C26" s="128"/>
      <c r="D26" s="128"/>
      <c r="E26" s="128"/>
      <c r="F26" s="128"/>
      <c r="G26" s="128"/>
      <c r="H26" s="128"/>
      <c r="I26" s="128"/>
    </row>
    <row r="27" spans="1:9">
      <c r="A27" s="281">
        <f>'1'!$B$1</f>
        <v>138</v>
      </c>
      <c r="B27" s="281" t="s">
        <v>17</v>
      </c>
      <c r="C27" s="128"/>
      <c r="D27" s="128"/>
      <c r="E27" s="128"/>
      <c r="F27" s="128"/>
      <c r="G27" s="128"/>
      <c r="H27" s="128"/>
      <c r="I27" s="128"/>
    </row>
    <row r="28" spans="1:9">
      <c r="A28" s="281">
        <f>'1'!$B$1</f>
        <v>138</v>
      </c>
      <c r="B28" s="281" t="s">
        <v>18</v>
      </c>
      <c r="C28" s="128"/>
      <c r="D28" s="128"/>
      <c r="E28" s="128"/>
      <c r="F28" s="128"/>
      <c r="G28" s="128"/>
      <c r="H28" s="128"/>
      <c r="I28" s="128"/>
    </row>
    <row r="29" spans="1:9" s="36" customFormat="1">
      <c r="A29" s="143">
        <f>'1'!$B$1</f>
        <v>138</v>
      </c>
      <c r="B29" s="144" t="s">
        <v>187</v>
      </c>
      <c r="C29" s="145">
        <f>SUM(C5:C28)</f>
        <v>0</v>
      </c>
      <c r="D29" s="145">
        <f>SUM(D5:D28)</f>
        <v>0</v>
      </c>
      <c r="E29" s="145">
        <f t="shared" ref="E29:I29" si="0">SUM(E5:E28)</f>
        <v>0</v>
      </c>
      <c r="F29" s="145">
        <f t="shared" si="0"/>
        <v>0</v>
      </c>
      <c r="G29" s="145">
        <f t="shared" si="0"/>
        <v>0</v>
      </c>
      <c r="H29" s="145">
        <f t="shared" si="0"/>
        <v>0</v>
      </c>
      <c r="I29" s="145">
        <f t="shared" si="0"/>
        <v>0</v>
      </c>
    </row>
  </sheetData>
  <sheetProtection password="CA9D" sheet="1" formatCells="0" formatColumns="0" formatRows="0"/>
  <mergeCells count="5">
    <mergeCell ref="B1:I1"/>
    <mergeCell ref="B2:I2"/>
    <mergeCell ref="B3:B4"/>
    <mergeCell ref="C3:I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43</vt:i4>
      </vt:variant>
    </vt:vector>
  </HeadingPairs>
  <TitlesOfParts>
    <vt:vector size="57" baseType="lpstr">
      <vt:lpstr>Заполните_Список</vt:lpstr>
      <vt:lpstr>Справочник_МСУ_ОО_служебное</vt:lpstr>
      <vt:lpstr>Лист1</vt:lpstr>
      <vt:lpstr>1</vt:lpstr>
      <vt:lpstr>2_4_кл</vt:lpstr>
      <vt:lpstr>3_5-9_кл</vt:lpstr>
      <vt:lpstr>3_10-11_кл</vt:lpstr>
      <vt:lpstr>4</vt:lpstr>
      <vt:lpstr>5</vt:lpstr>
      <vt:lpstr>6</vt:lpstr>
      <vt:lpstr>Приз_Побед_69</vt:lpstr>
      <vt:lpstr>ЦИТ</vt:lpstr>
      <vt:lpstr>danet</vt:lpstr>
      <vt:lpstr>Лист2</vt:lpstr>
      <vt:lpstr>astr</vt:lpstr>
      <vt:lpstr>bio</vt:lpstr>
      <vt:lpstr>chemistr</vt:lpstr>
      <vt:lpstr>china</vt:lpstr>
      <vt:lpstr>city</vt:lpstr>
      <vt:lpstr>class</vt:lpstr>
      <vt:lpstr>danet</vt:lpstr>
      <vt:lpstr>ecology</vt:lpstr>
      <vt:lpstr>econom</vt:lpstr>
      <vt:lpstr>engl</vt:lpstr>
      <vt:lpstr>etap</vt:lpstr>
      <vt:lpstr>fizra</vt:lpstr>
      <vt:lpstr>fran</vt:lpstr>
      <vt:lpstr>geo</vt:lpstr>
      <vt:lpstr>germ</vt:lpstr>
      <vt:lpstr>hist</vt:lpstr>
      <vt:lpstr>ikt</vt:lpstr>
      <vt:lpstr>isp</vt:lpstr>
      <vt:lpstr>ital</vt:lpstr>
      <vt:lpstr>klass</vt:lpstr>
      <vt:lpstr>kod</vt:lpstr>
      <vt:lpstr>kod_msu</vt:lpstr>
      <vt:lpstr>kolvo</vt:lpstr>
      <vt:lpstr>liter</vt:lpstr>
      <vt:lpstr>math</vt:lpstr>
      <vt:lpstr>msu</vt:lpstr>
      <vt:lpstr>mxk</vt:lpstr>
      <vt:lpstr>OBGH</vt:lpstr>
      <vt:lpstr>obsh</vt:lpstr>
      <vt:lpstr>oo</vt:lpstr>
      <vt:lpstr>oo_1</vt:lpstr>
      <vt:lpstr>ovz</vt:lpstr>
      <vt:lpstr>phys</vt:lpstr>
      <vt:lpstr>pobeda</vt:lpstr>
      <vt:lpstr>pravo</vt:lpstr>
      <vt:lpstr>rus</vt:lpstr>
      <vt:lpstr>sluzh_1</vt:lpstr>
      <vt:lpstr>sluzh_2</vt:lpstr>
      <vt:lpstr>tehno</vt:lpstr>
      <vt:lpstr>uchastie</vt:lpstr>
      <vt:lpstr>vill</vt:lpstr>
      <vt:lpstr>'6'!Заголовки_для_печати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2023-11-07T15:37:01Z</dcterms:modified>
</cp:coreProperties>
</file>